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ограмма" sheetId="1" r:id="rId1"/>
    <sheet name="Бюдж эффект" sheetId="2" r:id="rId2"/>
    <sheet name="Свод" sheetId="3" r:id="rId3"/>
    <sheet name="Лист1" sheetId="4" r:id="rId4"/>
  </sheets>
  <definedNames>
    <definedName name="_xlnm.Print_Area" localSheetId="0">'Программа'!$A$1:$L$214</definedName>
    <definedName name="_xlnm.Print_Area" localSheetId="2">'Свод'!$A$1:$O$71</definedName>
  </definedNames>
  <calcPr fullCalcOnLoad="1"/>
</workbook>
</file>

<file path=xl/sharedStrings.xml><?xml version="1.0" encoding="utf-8"?>
<sst xmlns="http://schemas.openxmlformats.org/spreadsheetml/2006/main" count="1252" uniqueCount="252">
  <si>
    <t>№</t>
  </si>
  <si>
    <t>Наименование программного мероприятия</t>
  </si>
  <si>
    <t>Основные исполнители и соисполнители</t>
  </si>
  <si>
    <t>Ожидаемы результаты</t>
  </si>
  <si>
    <t>Итого</t>
  </si>
  <si>
    <t xml:space="preserve">                               </t>
  </si>
  <si>
    <t>Таблица 1.</t>
  </si>
  <si>
    <t>Сроки выполнения</t>
  </si>
  <si>
    <t>собственные средства</t>
  </si>
  <si>
    <t>РБ</t>
  </si>
  <si>
    <t>Администрация ГО г.Сибай РБ, ГОРОО</t>
  </si>
  <si>
    <t>Администрация ГО г.Сибай РБ</t>
  </si>
  <si>
    <t>Развитие торговой сети, прирост специализированных и узкоспециализированных магазинов и салонов (во встроенных помещениях)</t>
  </si>
  <si>
    <t>Итого по разделу</t>
  </si>
  <si>
    <t>в том числе</t>
  </si>
  <si>
    <t>Собственные средства предприятий</t>
  </si>
  <si>
    <t>Средства бюджете РФ</t>
  </si>
  <si>
    <t>Средства бюджета РБ</t>
  </si>
  <si>
    <t>Средства местного бюджета</t>
  </si>
  <si>
    <t xml:space="preserve">Эффект от реализации программных мероприятий </t>
  </si>
  <si>
    <t>Годы</t>
  </si>
  <si>
    <t>Расходы из бюджета на мероприятия, тыс. руб.</t>
  </si>
  <si>
    <t>Налоги и иные поступления в бюджет от мероприятий , тыс. руб</t>
  </si>
  <si>
    <t>Эффект для бюджета  от реализации мероприятий,     тыс. руб.</t>
  </si>
  <si>
    <t>Собственные доходы местного бюджета,тыс. руб.</t>
  </si>
  <si>
    <t>Собствен-ные доходы местного бюджета в расчете на 1 жителя, руб.</t>
  </si>
  <si>
    <t>Удельный вес собственных доходов в общих доходах местного бюджета,%.</t>
  </si>
  <si>
    <t>местный</t>
  </si>
  <si>
    <t>Налого-вые</t>
  </si>
  <si>
    <t>Ненало-говые</t>
  </si>
  <si>
    <t>Всего</t>
  </si>
  <si>
    <t>Собственные доходы местного бюджета</t>
  </si>
  <si>
    <t>ФБ</t>
  </si>
  <si>
    <t>РФ</t>
  </si>
  <si>
    <t>Администрация ГО г.Сибай,        ТФУ МФ РБ г.Сибай</t>
  </si>
  <si>
    <t xml:space="preserve">Бюджетный эффект от реализации программных мероприятий </t>
  </si>
  <si>
    <t>по г.Сибай</t>
  </si>
  <si>
    <t>Аренда муниципального имущества</t>
  </si>
  <si>
    <t>Аренда земли</t>
  </si>
  <si>
    <t>Малый бизнес</t>
  </si>
  <si>
    <t>Экономия на госзакупках</t>
  </si>
  <si>
    <t xml:space="preserve">                                        Заместитель главы Администрации </t>
  </si>
  <si>
    <t>собств. ср.</t>
  </si>
  <si>
    <t>2011-2015</t>
  </si>
  <si>
    <t>всего</t>
  </si>
  <si>
    <t>Финансирование мероприятий (тыс. руб.)</t>
  </si>
  <si>
    <t>ООО "Водосбыт"</t>
  </si>
  <si>
    <t>собств. ср-ва</t>
  </si>
  <si>
    <t>2008-2021</t>
  </si>
  <si>
    <t xml:space="preserve">                                        по экономике                                                                Н.Г. Халиуллин</t>
  </si>
  <si>
    <t>строительные организации</t>
  </si>
  <si>
    <t>Реализация программы переселения граждан из аварийного жилья</t>
  </si>
  <si>
    <t xml:space="preserve">доп.объемы </t>
  </si>
  <si>
    <t>доп. раб. мест</t>
  </si>
  <si>
    <t>среднегодовая прибыль(млн. руб.)</t>
  </si>
  <si>
    <t>улучшат жилищные условия (чел.)</t>
  </si>
  <si>
    <t>места в д/с</t>
  </si>
  <si>
    <t>Жилищное строительство малоэтажной застройки</t>
  </si>
  <si>
    <t xml:space="preserve">                                        по экономике                                                                                     Н.Г. Халиуллин</t>
  </si>
  <si>
    <t>по г. Сибай РБ</t>
  </si>
  <si>
    <t>Сиб филиал ОАО "УГОК"</t>
  </si>
  <si>
    <t>Сиб. филиал ОАО "УГОК"</t>
  </si>
  <si>
    <t xml:space="preserve">                                            План программных мероприятий городского округа г.Сибай РБ на 2016-2020г.г.</t>
  </si>
  <si>
    <t>собственные. ср-ва</t>
  </si>
  <si>
    <t>* предварительные данные (после получения проектно-сметной документации будут внесены соответствующие изменения)</t>
  </si>
  <si>
    <t>2019-2025</t>
  </si>
  <si>
    <t>Мощность по добыче руды 300 тыс. тонн в год</t>
  </si>
  <si>
    <t>МУП "Сибайводоканал"</t>
  </si>
  <si>
    <t>2019-2020</t>
  </si>
  <si>
    <t>МБ</t>
  </si>
  <si>
    <t xml:space="preserve">Установка контрольно-измерительных приборов (КИП) на сетях водоснабжения, насосной станции I, II, III подъемов </t>
  </si>
  <si>
    <t xml:space="preserve">Повышение безопасности производственных процессов, оперативность и качество управления технологическими процессами. </t>
  </si>
  <si>
    <t>Разработка проектно-сметной документации и строительно-монтажные работы по реконструкции водоводов I и II подъемов протяженностью 4440 м. изданий насосных станций</t>
  </si>
  <si>
    <t>2016-2020</t>
  </si>
  <si>
    <t>Разработка проектно-сметной документации и строительно-монтажные работы по строительству газовой котельной для теплоснабжения административно-производственной базы и  очистных сооружений канализации..</t>
  </si>
  <si>
    <t>2016-2019</t>
  </si>
  <si>
    <t>Монтаж оборудования</t>
  </si>
  <si>
    <t>2018-2020</t>
  </si>
  <si>
    <t xml:space="preserve">Улучшения обеззараживания воды </t>
  </si>
  <si>
    <t>Ремонт и замена технологических сооружений</t>
  </si>
  <si>
    <t>Снижение потребления электроэнергии на участках от 13% до 25% в год. Снижение расходов на содержание на 9% в год.</t>
  </si>
  <si>
    <t>Капитальный ремонт (замена изношенного участка) канализационного коллектора микрорайона Восточный, проложенного по территории бывшего завода ЖБИ</t>
  </si>
  <si>
    <t>Снижение аварийности канализационных труб в микрорайоне Восточный</t>
  </si>
  <si>
    <t>Капитальный ремонт павильонов Кизильского  водозабора, подъездных дорог к павильонам 1 подъема, насосной станции 3 подъема, насосной станции, зданий и сооружений</t>
  </si>
  <si>
    <t xml:space="preserve">снижение расходов по обслуживанию производственных зданий и сооружений </t>
  </si>
  <si>
    <t>Минздрав РБ, Администрация ГО г.Сибай РБ</t>
  </si>
  <si>
    <t>Минобр РБ, Администрация ГО г.Сибай РБ, ГОРОО</t>
  </si>
  <si>
    <t>Реконструкция здания Сибайского концертно-театрального объединения</t>
  </si>
  <si>
    <t>Укрепление материально-технической базы муниципального здравоохранения</t>
  </si>
  <si>
    <t>2016-2017</t>
  </si>
  <si>
    <t>Восстановление и укрепление материально-технической базы культуры</t>
  </si>
  <si>
    <t>Модернизация системы наружного освещения</t>
  </si>
  <si>
    <t>МЖКХ РБ, Администрация ГО г.Сибай РБ</t>
  </si>
  <si>
    <t>Строительство инфекционного отделения на 30 коек *</t>
  </si>
  <si>
    <t>Строительство патологоанатомического отделения *</t>
  </si>
  <si>
    <t>* при получении государственной экспертизы</t>
  </si>
  <si>
    <t>Модернизация 9185 м систем наружного осещения города</t>
  </si>
  <si>
    <t>Строительство водопровода в микрорайонах и поселках городского округа г.Сибай</t>
  </si>
  <si>
    <t>2016-2018</t>
  </si>
  <si>
    <t>Строительство газопровода  в микрорайонах и поселках городского округа г.Сибай</t>
  </si>
  <si>
    <t>Разработка Вишневского месторождения медно-колчеданных руд</t>
  </si>
  <si>
    <t>НАО «БШПУ»</t>
  </si>
  <si>
    <t>Создание 225 новых рабочих мест.  Выход на производительность  450 тыс. тонн в год. Добыча 1180 тыс. тонн руды</t>
  </si>
  <si>
    <t>НАО "БШПУ"</t>
  </si>
  <si>
    <t>2015-2035</t>
  </si>
  <si>
    <t>руда - 1180 т/за 5 лет</t>
  </si>
  <si>
    <t>руда - 300 тн./год</t>
  </si>
  <si>
    <t>налоги в м/б (млн.руб.)</t>
  </si>
  <si>
    <t>медь -16,9 тыс.тн. За 5 лет</t>
  </si>
  <si>
    <t>Реализация муниципальной программы "Развитие субъектов малого и среднего предпринимательства в городском округе город Сибай Республики Башкортостан на 2014-2018 годы"</t>
  </si>
  <si>
    <t>2014-2018</t>
  </si>
  <si>
    <t>ввод жилья</t>
  </si>
  <si>
    <t>Увеличение жилищного фонда города.  Удовлетворение потребности жителей города в жилье. Улучшение жилищных условий.</t>
  </si>
  <si>
    <t>Организация подготовки и повышения квалификации рабочих-горняков</t>
  </si>
  <si>
    <t>2007-2020</t>
  </si>
  <si>
    <t>Реализация муниципальной программы "Снижение рисков и смягчение последствий чрезвычайных ситуаций природного и техногенного характера в городском округе г.Сибай РБ на 2014-2017 годы"</t>
  </si>
  <si>
    <t>2014-2017</t>
  </si>
  <si>
    <t>МБУ УЖКХ</t>
  </si>
  <si>
    <t>Отсыпка и ямочный ремонт дорог местного значения</t>
  </si>
  <si>
    <t>Строительство автомобильных дорог на территории городского округа</t>
  </si>
  <si>
    <t>Развитие (текущий ремонт) автомобильных дорог на территории городского округа</t>
  </si>
  <si>
    <t>Строительство 3-х мостов</t>
  </si>
  <si>
    <t>Реализация муниципальной программы "Развитие образования городского округа город Сибай РБ на 2014-2017 годы"</t>
  </si>
  <si>
    <t>ГБПОУ Сибайский многопрофильный профессиональный колледж</t>
  </si>
  <si>
    <t>Создание и развитие учебно-демонстрационного молодежного центра предпринимательской деятельности Зауралья на базе государственного бюджетного профессионального образовательного учреждения Сибайский колледж строительства
и сервиса</t>
  </si>
  <si>
    <t xml:space="preserve">ГБПОУ «Сибайский колледж строительства и сервиса», ГК "Глобал Эдж"     </t>
  </si>
  <si>
    <t>2015-2017</t>
  </si>
  <si>
    <t>Создание учебно-производственной базы (новых учебных лабораторий, мастерских, полигонов) согласно требованиям федеральных гос. образовательных стандартов</t>
  </si>
  <si>
    <t>НОФ "Рег.оператор", подрядчики, Администрация ГО г.Сибай РБ</t>
  </si>
  <si>
    <t xml:space="preserve">Планируется отремонтировать 55 многоквартирных домов общей площадью более 200 тыс.кв.м.  </t>
  </si>
  <si>
    <t>Министерство культуры РБ, Отдел культуры Администрации ГО г.Сибай РБ</t>
  </si>
  <si>
    <t>Реализация муниципальной программы "Развитие культуры, искусства и кинематографии в городском округе г.Сибай РБ на 2014-2018 годы"</t>
  </si>
  <si>
    <t>Развитие культурного уровня городского округа город Сибай</t>
  </si>
  <si>
    <t>2011-2020</t>
  </si>
  <si>
    <t>АО "Сибайский ГОК" - инвестор, СФ ОАО "УГОК" -ген.подрядчик</t>
  </si>
  <si>
    <t>Строительство очистных сооружений шахтных и подотвальных вод Сибайского и Камаганского месторождений СФ ОАО "Учалинский ГОК"</t>
  </si>
  <si>
    <t>Улучшение качества воды в р.Карагайлы за счет сокращения массы загрязняющих веществ, поступающих в реку.</t>
  </si>
  <si>
    <t>Планируется обучать студентов колледжа, проводить курсы по повышению квалификации рабочих - горняков</t>
  </si>
  <si>
    <t>Разработка проекта «Очистка карьерных вод Худолазского месторождения известняков»; Строительство объекта по очистке карьерных вод Худолазского месторождения известняков</t>
  </si>
  <si>
    <t>2013-2020</t>
  </si>
  <si>
    <t>Улучшение экологической ситуации, решение проблемы роста количества мусора и утилизации ТБО</t>
  </si>
  <si>
    <t>МУП УК "Бизнес-центр "Деловой Мир Зауралья"</t>
  </si>
  <si>
    <t>Комплексное оказание услуг по сопровождению резидентов Бизнес-инкубатора г.Сибай</t>
  </si>
  <si>
    <t>Реализация муниципальной программы "Доступное жилье - жителям городского округа город Сибай"</t>
  </si>
  <si>
    <t>Реализация муниципальной программы "Управление муниципальными финансами и муниципальным долгом городского округа город Сибай РБ на 2014-2018 годы"</t>
  </si>
  <si>
    <t>Финансовое управление Администрации ГО г.Сибай РБ</t>
  </si>
  <si>
    <t>Обеспечение сбалансированности и устойчивости бюджета, повышение бюджетного потенциала, обеспечение оптимальной долговой нагрузки на бюджет</t>
  </si>
  <si>
    <t>Развитие системы подготовки кадров для муниципальной службы в рамках муниципальной программы "Развитие муниципальной службы в городском округе г.Сибай РБ на 2014-2020 годы"</t>
  </si>
  <si>
    <t>торговые площади</t>
  </si>
  <si>
    <t>За 2016 - 2020 гг.  ожидается ввод 17  объектов торговли, общественного питания и бытового обслуживания, планируемая общая площадь объектов 5100 кв.м, 68 рабоч. мест.,  Дополнительный оборот по предприятиям составит 91, 8 млн.руб.</t>
  </si>
  <si>
    <t>91,8 млн. руб.</t>
  </si>
  <si>
    <t>За 2016-2020 года финансовая поддержка будет оказана 10 СМСП на сумму 9 млн.руб. в виде субсидирования части лизинговых платежей по договорам лизинга.</t>
  </si>
  <si>
    <t>Отдел кадров Администрации ГО г.Сибай РБ</t>
  </si>
  <si>
    <t>Совершенствование уровня образования лиц, занятых в системе местного самоуправления. С 2016 по 2020 годы планируется предоставить дополнительное образование 50 муниципальным служащим.</t>
  </si>
  <si>
    <t>Профилактика и предотвращение чрезвычайныхситуаций на территории городского округа.</t>
  </si>
  <si>
    <t>Госкомитет РБ по строительству и архитектуре, Администрация ГО г.Сибай РБ</t>
  </si>
  <si>
    <t>Реализация муниципальной программы "Развитие физической культуры и спорта в городском округе г.Сибай РБ на 2015-2018 годы"</t>
  </si>
  <si>
    <t>Комитет по физкультуре и спорту Администрации ГО г.Сибай РБ</t>
  </si>
  <si>
    <t>2015-2018</t>
  </si>
  <si>
    <t>Пропаганда здорового образа жизни. Увеличение удельного веса населения, систематически занимающегося спортом с 26% до 31% к 2020 году.. Увеличение доли учащихся и студентов, систематически занимающихся физкультурой и спортом, в общей численности учащихся и студентов с 61% до 70%.</t>
  </si>
  <si>
    <t>Реализация муниципальной программы "Социальная поддержка граждан в городском округе г.Сибай РБ на 2014-2017 годы"</t>
  </si>
  <si>
    <t>Администрации ГО г.Сибай РБ</t>
  </si>
  <si>
    <t>Поддержка деятельности общественных организаций инвалидов и ветеранов ВОВ, адресная социальная помощь малозащищенным слоям населения.</t>
  </si>
  <si>
    <t xml:space="preserve">Реализация мероприятий в рамках Подпрограммы «Содействие занятости молодежи города Сибай на 2014-2016 годы»  </t>
  </si>
  <si>
    <t>Трудоустройство молодых граждан - до100 человек ежегодно, в том числе несовершеннолетних, состоящих на учете в комиссии по делам несовершеннолетних и защите их прав</t>
  </si>
  <si>
    <t xml:space="preserve">Реализация мероприятий в рамках Подпрограммы «Создание организационных условий и гарантий для становления и развития молодых граждан на 2014-2016 годы» </t>
  </si>
  <si>
    <t xml:space="preserve">Комитет по делам молодежи Администрации городского округа город Сибай РБ,
МБУ ОКДПМ «Ровесник»
Комитет по делам молодежи Администрации городского округа город Сибай РБ,
МБУ ОКДПМ «Ровесник»
Комитет по делам молодежи Администрации городского округа город Сибай РБ,
МБУ ОКДПМ «Ровесник»
</t>
  </si>
  <si>
    <t xml:space="preserve">Отдел молодежи Администрации ГО г.Сибай РБ,  ГКУ ЦЗН 
г. Сибай
</t>
  </si>
  <si>
    <t xml:space="preserve">Увеличение числа воспитанников подростково-молодежных клубов муниципального бюджетного учреждения Объединение клубов для детей, подростков и молодежи «Ровесник» до 800 человек.
Увеличение числа молодежи, вовлеченных в волонтерскую деятельность (до 1000 человек), в общественные молодежные организации (до 500 человек). 
</t>
  </si>
  <si>
    <t>Реализация подпрограммы "Обеспечение жильем молодых семей на 2014-2016 годы" муниципальной программы "Развитие молодежной политики в городском округе г.Сибай РБ на 2014-2016 годы" *</t>
  </si>
  <si>
    <t>* Постановление Правительства РФ от 25.08.2015 №889 «О внесении изменений в постановление Правительства РФ от 17.12.2010 №1050».</t>
  </si>
  <si>
    <t>За  2016-2020 годы планируется обеспечить жильем в рамках подпрограммы 60 молодых семей.</t>
  </si>
  <si>
    <t>Добыча полезных ископаемых</t>
  </si>
  <si>
    <t>Обрабатывающие производства</t>
  </si>
  <si>
    <t>Расширение ассортимента и увеличение объемов мясной продукции, улучшение ее качества. Создание дополнительных рабочих мест - 10 ед.</t>
  </si>
  <si>
    <t>ООО
«Мясокомбинат «Башкирские колбасы»</t>
  </si>
  <si>
    <t>Выпуск реагентов для бурения нефтяных скважин</t>
  </si>
  <si>
    <t>Увеличение ВМП. Создание дополнительных рабочих мест в планируемый период - 15 ед.</t>
  </si>
  <si>
    <t>Развитие объектов внешнего благоустройства на территории городского округа</t>
  </si>
  <si>
    <t>Благоустройство территории городского округа</t>
  </si>
  <si>
    <t>Реализация муниципальной программы "Профилактика правонарушений и борьбы с преступностью в городском округе г.Сибай РБ на 2015-2017 годы"</t>
  </si>
  <si>
    <t>Обеспечение безопасности граждан</t>
  </si>
  <si>
    <t xml:space="preserve">приобретение жилых помещений в рамках исполнения отдельных государственных полномочий по обеспечению жилыми помещениями детей-сирот, детей, оставшихся без попечения родителей и лиц из их числа </t>
  </si>
  <si>
    <t>Некоммерческая организация Фонд развития жилищного строительства РБ, Администрация ГО г.Сибай РБ</t>
  </si>
  <si>
    <t>Приобретение квартир детям - сиротам</t>
  </si>
  <si>
    <t>Обеспечение граждан города относительно доступным жильем по социальной цене.</t>
  </si>
  <si>
    <t>Капитальный ремонт многоквартирных домов</t>
  </si>
  <si>
    <t>Укрепление материально-технической базы. Улучшение качества образования Увеличение объема услуг дополнительного образования детей.
Повышение  охвата детей организованным отдыхом, Осуществление поддержки молодых специалистов - педагогов.</t>
  </si>
  <si>
    <t>Увеличение производительности на 1250 м3/час,  снижение электропотребления на данном участке до 18%. Повышение надежности систем водоснабжения.</t>
  </si>
  <si>
    <t>1.Доработка Камаганского месторождения подземным способом</t>
  </si>
  <si>
    <t>2.Отработка I залежи Камаганского месторождения подземным способом*</t>
  </si>
  <si>
    <t>ООО «Сибайский завод буровых реагентов»</t>
  </si>
  <si>
    <t>Строительство полигона твердых бытовых отходов *</t>
  </si>
  <si>
    <t>* стоимость инвестиций не определена</t>
  </si>
  <si>
    <t>4.1.Экономика</t>
  </si>
  <si>
    <t>4.1.1. Развитие промышленного комплекса</t>
  </si>
  <si>
    <t>4.1.2.Развитие потребительского рынка</t>
  </si>
  <si>
    <t>4.1.3.Развитие малого и среднего предпринимательства</t>
  </si>
  <si>
    <t>4.1.4.Муниципальные финансы</t>
  </si>
  <si>
    <t>4.2.Городское пространство</t>
  </si>
  <si>
    <t>4.2.1. Градостроительство. Развитие жилищного фонда</t>
  </si>
  <si>
    <t>4.2.2. Инженерно-коммунальная  инфраструктура города</t>
  </si>
  <si>
    <t xml:space="preserve">4.2.3. Транспортный комплекс и связь. Строительство транспортной инфраструктуры </t>
  </si>
  <si>
    <t>4.2.4.Внешнее благоустройство</t>
  </si>
  <si>
    <t>4.2.5.Охрана общественного порядка, гражданская оборона и предупреждение чрезвычайных ситуаций</t>
  </si>
  <si>
    <t>4.2.6.Окружающая среда. Обеспечение экологической безопасности</t>
  </si>
  <si>
    <t>4.3. Социальная сфера</t>
  </si>
  <si>
    <t>4.3.1.Развитие системы образования</t>
  </si>
  <si>
    <t>4.3.2.Развитие системы здравоохранения</t>
  </si>
  <si>
    <t>4.3.3. Развитие системы культуры</t>
  </si>
  <si>
    <t>4.3.4. Молодежная политика</t>
  </si>
  <si>
    <t>4.3.5. Развитие физической культуры и спорта</t>
  </si>
  <si>
    <t xml:space="preserve">4.3.6. Социальная поддержка </t>
  </si>
  <si>
    <t>4.4. Муниципальное управление</t>
  </si>
  <si>
    <t>Итого по разделу, в т.ч.:</t>
  </si>
  <si>
    <t>бюджет РБ</t>
  </si>
  <si>
    <t>бюджет местный</t>
  </si>
  <si>
    <t>бюджет РФ</t>
  </si>
  <si>
    <t>ИТОГО</t>
  </si>
  <si>
    <t>Создание 125 дополнительных рабочих мест резидентами Бизнес-центра (25 раб.мест в год)</t>
  </si>
  <si>
    <t>ООО "СибайПлитПром"</t>
  </si>
  <si>
    <t>Реализация инвестиционного проекта "Развитие лесоперерабатывающего комплекса в Республике Башкортостан" *</t>
  </si>
  <si>
    <t>* учтены затраты на проектно-подготовительные работы</t>
  </si>
  <si>
    <t xml:space="preserve">Разработка рудной базы </t>
  </si>
  <si>
    <t>Создание цеха мясных полуфабрикатов  ООО Мясокомбинат «Башкирские колбасы»</t>
  </si>
  <si>
    <t>Минпром и инвест политики РБ, СФ ОАО "УГОК"</t>
  </si>
  <si>
    <t xml:space="preserve">ООО
Мясокомбинат «Башкирские колбасы»
</t>
  </si>
  <si>
    <t xml:space="preserve">Развитие отечественного рынка ОСП. Создание более 500 дополнительных рабочих мест. </t>
  </si>
  <si>
    <t xml:space="preserve">Комитет по предпринимательству и торговлеАдминистрации ГО г.Сибай </t>
  </si>
  <si>
    <t>В городе насчитывалось 87 много квартирных домов аварийного типа площадью 40640 кв.м.  Мероприятие направлено на улучшение жилищных условий 3560 человек. Программа реализуется с 2009 года и завершается в 2016 году (3 МКД общей площадью 1206 кв.м. - 70 человек).</t>
  </si>
  <si>
    <t>Снижение расходов на оплату теплоэнергии  6-11% в год</t>
  </si>
  <si>
    <t>Госстрой РБ, ГКУ УКС РБ, Администрация ГО г.Сибай РБ</t>
  </si>
  <si>
    <t>Развитие инженерной инфраструктуры микрорайонов города : Золото, Горный, Южный, Южный-2, Северный, Аркаим, ул.Молодежная, 9Мая, Ватутина, Свобода, Братьев  Кашириных</t>
  </si>
  <si>
    <t>Развитие инженерной инфраструктуры микрорайонов города  : Северный, Золото, Камышлы-Узяк. Аркаим.</t>
  </si>
  <si>
    <t>Госстрой РБ, Администрация ГО г.Сибай РБ</t>
  </si>
  <si>
    <t>Планируется строительство и ремонт 27 км.  дорог на территории города и 72,9 км. дорог в микрорайонах города.</t>
  </si>
  <si>
    <t>Строительство мостов: по ул.Крупская, по ул.Баймакская. в мрр. Золото</t>
  </si>
  <si>
    <t>Строительство автомобильной газонаполнительной компрессорной станции (АГНКС)</t>
  </si>
  <si>
    <t>ООО «Газпром газомоторное топливо»</t>
  </si>
  <si>
    <t xml:space="preserve">улучшение экологической ситуации в городе; создание 12-ти новых рабочих мест.
</t>
  </si>
  <si>
    <t>Строительство детского сада на 50 мест в МКР. "Туяляс" *</t>
  </si>
  <si>
    <t xml:space="preserve">Улучшение социальных условий жителей микрорайона. </t>
  </si>
  <si>
    <t>Реконструкция стадиона "Труд"</t>
  </si>
  <si>
    <t>Минспорт РБ</t>
  </si>
  <si>
    <t>2017-2018</t>
  </si>
  <si>
    <t>Укрепление материально-технической базы спорта.</t>
  </si>
  <si>
    <t xml:space="preserve">Создание 
«Комбината строительных материалов в городе Сибай»
</t>
  </si>
  <si>
    <t xml:space="preserve">Производство высококачественных строительных изделий. Создание дополнительных рабочих мест - 60 ед. </t>
  </si>
  <si>
    <t xml:space="preserve">ООО «Монолит» </t>
  </si>
  <si>
    <t xml:space="preserve">Комитет по делам молодежи Администрации городского округа город Сибай РБ,
МБУ ОКДПМ «Ровесник»
</t>
  </si>
  <si>
    <t>медь - 13 ТЫС.  т</t>
  </si>
  <si>
    <t>АО "Сибайский ГОК" - инвестор, СФ АО "УГОК" -ген.подрядчик</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</si>
</sst>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0"/>
    <numFmt numFmtId="186" formatCode="_(* #,##0.000_);_(* \(#,##0.000\);_(* &quot;-&quot;??_);_(@_)"/>
    <numFmt numFmtId="187" formatCode="_(* #,##0.0000_);_(* \(#,##0.0000\);_(* &quot;-&quot;??_);_(@_)"/>
    <numFmt numFmtId="188" formatCode="_(* #,##0.0_);_(* \(#,##0.0\);_(* &quot;-&quot;??_);_(@_)"/>
    <numFmt numFmtId="189" formatCode="_(* #,##0_);_(* \(#,##0\);_(* &quot;-&quot;??_);_(@_)"/>
    <numFmt numFmtId="190" formatCode="0.0"/>
    <numFmt numFmtId="191" formatCode="0.0%"/>
    <numFmt numFmtId="192" formatCode="#,##0.0"/>
  </numFmts>
  <fonts count="31">
    <font>
      <sz val="10"/>
      <name val="Arial"/>
      <family val="0"/>
    </font>
    <font>
      <sz val="10"/>
      <name val="Times New Roman"/>
      <family val="1"/>
    </font>
    <font>
      <b/>
      <sz val="10"/>
      <name val="Times New Roman"/>
      <family val="1"/>
    </font>
    <font>
      <sz val="12"/>
      <name val="Arial"/>
      <family val="2"/>
    </font>
    <font>
      <sz val="12"/>
      <name val="Times New Roman TUR"/>
      <family val="1"/>
    </font>
    <font>
      <b/>
      <sz val="12"/>
      <name val="Times New Roman TUR"/>
      <family val="1"/>
    </font>
    <font>
      <sz val="10"/>
      <name val="Times New Roman CYR"/>
      <family val="1"/>
    </font>
    <font>
      <u val="single"/>
      <sz val="10"/>
      <color indexed="12"/>
      <name val="Arial"/>
      <family val="2"/>
    </font>
    <font>
      <u val="single"/>
      <sz val="10"/>
      <color indexed="36"/>
      <name val="Arial"/>
      <family val="2"/>
    </font>
    <font>
      <sz val="8"/>
      <name val="Times New Roman"/>
      <family val="1"/>
    </font>
    <font>
      <sz val="11"/>
      <color indexed="8"/>
      <name val="Times New Roman"/>
      <family val="1"/>
    </font>
    <font>
      <sz val="10"/>
      <color indexed="8"/>
      <name val="Times New Roman"/>
      <family val="1"/>
    </font>
    <font>
      <b/>
      <i/>
      <sz val="10"/>
      <color indexed="10"/>
      <name val="Times New Roman"/>
      <family val="1"/>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indexed="1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style="medium"/>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8"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cellStyleXfs>
  <cellXfs count="280">
    <xf numFmtId="0" fontId="0" fillId="0" borderId="0" xfId="0" applyAlignment="1">
      <alignment/>
    </xf>
    <xf numFmtId="0" fontId="4"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5" fillId="0" borderId="10" xfId="0" applyFont="1" applyFill="1" applyBorder="1" applyAlignment="1">
      <alignment/>
    </xf>
    <xf numFmtId="0" fontId="4"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1" fontId="4" fillId="0" borderId="11" xfId="0" applyNumberFormat="1" applyFont="1" applyFill="1" applyBorder="1" applyAlignment="1">
      <alignment/>
    </xf>
    <xf numFmtId="0" fontId="5" fillId="0" borderId="11" xfId="0" applyFont="1" applyFill="1" applyBorder="1" applyAlignment="1">
      <alignment/>
    </xf>
    <xf numFmtId="0" fontId="6" fillId="0" borderId="0" xfId="0" applyFont="1" applyFill="1" applyBorder="1" applyAlignment="1">
      <alignment wrapText="1"/>
    </xf>
    <xf numFmtId="0" fontId="1" fillId="0" borderId="0" xfId="0" applyFont="1" applyFill="1" applyBorder="1" applyAlignment="1">
      <alignment horizontal="center" vertical="center" wrapText="1"/>
    </xf>
    <xf numFmtId="0" fontId="3" fillId="0" borderId="0" xfId="0" applyFont="1" applyFill="1" applyAlignment="1">
      <alignment/>
    </xf>
    <xf numFmtId="0" fontId="4" fillId="0" borderId="0" xfId="0" applyFont="1" applyFill="1" applyBorder="1" applyAlignment="1">
      <alignment/>
    </xf>
    <xf numFmtId="192" fontId="4" fillId="0" borderId="0" xfId="0" applyNumberFormat="1" applyFont="1" applyFill="1" applyBorder="1" applyAlignment="1">
      <alignment/>
    </xf>
    <xf numFmtId="192" fontId="5" fillId="0" borderId="0" xfId="0" applyNumberFormat="1" applyFont="1" applyFill="1" applyBorder="1" applyAlignment="1">
      <alignment/>
    </xf>
    <xf numFmtId="192" fontId="4" fillId="0" borderId="11" xfId="0" applyNumberFormat="1" applyFont="1" applyFill="1" applyBorder="1" applyAlignment="1">
      <alignment/>
    </xf>
    <xf numFmtId="0" fontId="4" fillId="0" borderId="11" xfId="0" applyFont="1" applyFill="1" applyBorder="1" applyAlignment="1">
      <alignment horizontal="center"/>
    </xf>
    <xf numFmtId="0" fontId="4" fillId="0" borderId="11" xfId="0" applyFont="1" applyFill="1" applyBorder="1" applyAlignment="1">
      <alignment horizontal="center" wrapText="1"/>
    </xf>
    <xf numFmtId="192" fontId="5" fillId="0" borderId="11" xfId="0" applyNumberFormat="1" applyFont="1" applyFill="1" applyBorder="1" applyAlignment="1">
      <alignment/>
    </xf>
    <xf numFmtId="192" fontId="5" fillId="0" borderId="11" xfId="0" applyNumberFormat="1" applyFont="1" applyFill="1" applyBorder="1" applyAlignment="1">
      <alignment/>
    </xf>
    <xf numFmtId="192" fontId="4" fillId="0" borderId="11" xfId="0" applyNumberFormat="1" applyFont="1" applyFill="1" applyBorder="1" applyAlignment="1">
      <alignment/>
    </xf>
    <xf numFmtId="0" fontId="5" fillId="0" borderId="0" xfId="0" applyFont="1" applyFill="1" applyBorder="1" applyAlignment="1">
      <alignment/>
    </xf>
    <xf numFmtId="192" fontId="4" fillId="0" borderId="0" xfId="0" applyNumberFormat="1" applyFont="1" applyFill="1" applyAlignment="1">
      <alignment/>
    </xf>
    <xf numFmtId="0" fontId="4" fillId="24" borderId="11" xfId="0" applyFont="1" applyFill="1" applyBorder="1" applyAlignment="1">
      <alignment/>
    </xf>
    <xf numFmtId="192" fontId="4" fillId="24" borderId="11" xfId="0" applyNumberFormat="1" applyFont="1" applyFill="1" applyBorder="1" applyAlignment="1">
      <alignment/>
    </xf>
    <xf numFmtId="192" fontId="5" fillId="24" borderId="11" xfId="0" applyNumberFormat="1" applyFont="1" applyFill="1" applyBorder="1" applyAlignment="1">
      <alignment/>
    </xf>
    <xf numFmtId="0" fontId="4" fillId="24" borderId="0" xfId="0" applyFont="1" applyFill="1" applyAlignment="1">
      <alignment/>
    </xf>
    <xf numFmtId="0" fontId="1"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 vertical="center" wrapText="1"/>
    </xf>
    <xf numFmtId="192" fontId="4" fillId="24" borderId="11" xfId="0" applyNumberFormat="1" applyFont="1" applyFill="1" applyBorder="1" applyAlignment="1">
      <alignment/>
    </xf>
    <xf numFmtId="0" fontId="1" fillId="24" borderId="11" xfId="0" applyFont="1" applyFill="1" applyBorder="1" applyAlignment="1">
      <alignment horizontal="justify" vertical="top" wrapText="1"/>
    </xf>
    <xf numFmtId="0" fontId="2" fillId="24" borderId="11" xfId="0" applyFont="1" applyFill="1" applyBorder="1" applyAlignment="1">
      <alignment horizontal="justify" vertical="top" wrapText="1"/>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 fillId="24" borderId="0" xfId="0" applyFont="1" applyFill="1" applyAlignment="1">
      <alignment vertical="center"/>
    </xf>
    <xf numFmtId="0" fontId="1" fillId="24" borderId="0" xfId="0" applyFont="1" applyFill="1" applyAlignment="1">
      <alignment horizontal="center" vertical="center"/>
    </xf>
    <xf numFmtId="0" fontId="1" fillId="0" borderId="0" xfId="0" applyFont="1" applyFill="1" applyAlignment="1">
      <alignment vertical="center" wrapText="1"/>
    </xf>
    <xf numFmtId="0" fontId="1" fillId="24" borderId="0" xfId="0" applyFont="1" applyFill="1" applyAlignment="1">
      <alignment/>
    </xf>
    <xf numFmtId="0" fontId="1" fillId="0" borderId="13" xfId="0" applyFont="1" applyFill="1" applyBorder="1" applyAlignment="1">
      <alignment horizontal="center" vertical="center" wrapText="1"/>
    </xf>
    <xf numFmtId="189" fontId="2" fillId="0" borderId="11" xfId="0" applyNumberFormat="1" applyFont="1" applyFill="1" applyBorder="1" applyAlignment="1">
      <alignment horizontal="center" vertical="top" wrapText="1"/>
    </xf>
    <xf numFmtId="0" fontId="12" fillId="0" borderId="0" xfId="0" applyFont="1" applyFill="1" applyAlignment="1">
      <alignment horizontal="center" vertical="center"/>
    </xf>
    <xf numFmtId="0" fontId="1" fillId="0" borderId="11" xfId="0" applyFont="1" applyFill="1" applyBorder="1" applyAlignment="1">
      <alignment/>
    </xf>
    <xf numFmtId="0" fontId="2" fillId="0" borderId="11" xfId="0" applyFont="1" applyFill="1" applyBorder="1" applyAlignment="1">
      <alignment horizontal="center"/>
    </xf>
    <xf numFmtId="0" fontId="1" fillId="0" borderId="0" xfId="0" applyFont="1" applyFill="1" applyAlignment="1">
      <alignment horizontal="left" vertical="center" wrapText="1"/>
    </xf>
    <xf numFmtId="0" fontId="1" fillId="0" borderId="0" xfId="0" applyFont="1" applyFill="1" applyAlignment="1">
      <alignment horizontal="left" wrapText="1"/>
    </xf>
    <xf numFmtId="189" fontId="1" fillId="0" borderId="0" xfId="0" applyNumberFormat="1" applyFont="1" applyFill="1" applyAlignment="1">
      <alignment/>
    </xf>
    <xf numFmtId="0" fontId="1" fillId="24"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0" xfId="0" applyFont="1" applyFill="1" applyAlignment="1">
      <alignment wrapText="1"/>
    </xf>
    <xf numFmtId="0" fontId="4" fillId="24" borderId="11" xfId="0" applyFont="1" applyFill="1" applyBorder="1" applyAlignment="1">
      <alignment wrapText="1"/>
    </xf>
    <xf numFmtId="189" fontId="2" fillId="24" borderId="11" xfId="0" applyNumberFormat="1" applyFont="1" applyFill="1" applyBorder="1" applyAlignment="1">
      <alignment horizontal="center" vertical="center" wrapText="1"/>
    </xf>
    <xf numFmtId="189" fontId="2" fillId="24" borderId="11" xfId="60" applyNumberFormat="1" applyFont="1" applyFill="1" applyBorder="1" applyAlignment="1">
      <alignment horizontal="center" vertical="center" wrapText="1"/>
    </xf>
    <xf numFmtId="0" fontId="9" fillId="24" borderId="11" xfId="0" applyFont="1" applyFill="1" applyBorder="1" applyAlignment="1">
      <alignment horizontal="center" vertical="center" wrapText="1"/>
    </xf>
    <xf numFmtId="0" fontId="1" fillId="0" borderId="0" xfId="0" applyFont="1" applyFill="1" applyAlignment="1">
      <alignment horizontal="center" vertical="center" wrapText="1"/>
    </xf>
    <xf numFmtId="189" fontId="1" fillId="0" borderId="0" xfId="0" applyNumberFormat="1" applyFont="1" applyFill="1" applyAlignment="1">
      <alignment horizontal="center" vertical="center"/>
    </xf>
    <xf numFmtId="0" fontId="1" fillId="2" borderId="11"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5" borderId="11" xfId="0" applyFont="1" applyFill="1" applyBorder="1" applyAlignment="1">
      <alignment horizontal="center" vertical="center" wrapText="1"/>
    </xf>
    <xf numFmtId="0" fontId="1" fillId="19" borderId="11"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2" fillId="25" borderId="11" xfId="0" applyFont="1" applyFill="1" applyBorder="1" applyAlignment="1">
      <alignment horizontal="center" vertical="center"/>
    </xf>
    <xf numFmtId="0" fontId="2" fillId="19" borderId="11" xfId="0" applyFont="1" applyFill="1" applyBorder="1" applyAlignment="1">
      <alignment horizontal="center" vertical="center"/>
    </xf>
    <xf numFmtId="0" fontId="1" fillId="10" borderId="0" xfId="0" applyFont="1" applyFill="1" applyAlignment="1">
      <alignment horizontal="center" vertical="center"/>
    </xf>
    <xf numFmtId="0" fontId="1" fillId="26" borderId="0" xfId="0" applyFont="1" applyFill="1" applyAlignment="1">
      <alignment horizontal="center" vertical="center"/>
    </xf>
    <xf numFmtId="0" fontId="1" fillId="24" borderId="15" xfId="0" applyFont="1" applyFill="1" applyBorder="1" applyAlignment="1">
      <alignment horizontal="justify" vertical="top" wrapText="1"/>
    </xf>
    <xf numFmtId="0" fontId="1" fillId="0" borderId="15" xfId="0" applyFont="1" applyFill="1" applyBorder="1" applyAlignment="1">
      <alignment horizontal="justify" vertical="top" wrapText="1"/>
    </xf>
    <xf numFmtId="0" fontId="1" fillId="24" borderId="14" xfId="0" applyFont="1" applyFill="1" applyBorder="1" applyAlignment="1">
      <alignment horizontal="center" vertical="center" wrapText="1"/>
    </xf>
    <xf numFmtId="0" fontId="2" fillId="0" borderId="11" xfId="0" applyFont="1" applyFill="1" applyBorder="1" applyAlignment="1">
      <alignment horizontal="center" vertical="top" wrapText="1"/>
    </xf>
    <xf numFmtId="0" fontId="1" fillId="9" borderId="11" xfId="0" applyFont="1" applyFill="1" applyBorder="1" applyAlignment="1">
      <alignment horizontal="center" vertical="center"/>
    </xf>
    <xf numFmtId="0" fontId="1" fillId="0" borderId="11" xfId="0" applyFont="1" applyFill="1" applyBorder="1" applyAlignment="1">
      <alignment horizontal="justify" vertical="top" wrapText="1"/>
    </xf>
    <xf numFmtId="0" fontId="2" fillId="0" borderId="11" xfId="0" applyFont="1" applyFill="1" applyBorder="1" applyAlignment="1">
      <alignment horizontal="justify" vertical="top" wrapText="1"/>
    </xf>
    <xf numFmtId="190" fontId="2" fillId="0" borderId="11" xfId="0" applyNumberFormat="1" applyFont="1" applyFill="1" applyBorder="1" applyAlignment="1">
      <alignment horizontal="center" vertical="center" wrapText="1"/>
    </xf>
    <xf numFmtId="0" fontId="0" fillId="0" borderId="11" xfId="0" applyBorder="1" applyAlignment="1">
      <alignment wrapText="1"/>
    </xf>
    <xf numFmtId="0" fontId="2" fillId="0" borderId="11" xfId="0" applyFont="1" applyBorder="1" applyAlignment="1">
      <alignment wrapText="1"/>
    </xf>
    <xf numFmtId="2" fontId="1" fillId="24" borderId="11" xfId="0" applyNumberFormat="1" applyFont="1" applyFill="1" applyBorder="1" applyAlignment="1">
      <alignment vertical="center" wrapText="1"/>
    </xf>
    <xf numFmtId="2" fontId="1" fillId="24" borderId="15" xfId="0" applyNumberFormat="1" applyFont="1" applyFill="1" applyBorder="1" applyAlignment="1">
      <alignment vertical="center"/>
    </xf>
    <xf numFmtId="0" fontId="1" fillId="24" borderId="11" xfId="0" applyFont="1" applyFill="1" applyBorder="1" applyAlignment="1">
      <alignment horizontal="center" vertical="center"/>
    </xf>
    <xf numFmtId="188" fontId="2" fillId="0" borderId="11" xfId="0" applyNumberFormat="1" applyFont="1" applyFill="1" applyBorder="1" applyAlignment="1">
      <alignment horizontal="center" vertical="center" wrapText="1"/>
    </xf>
    <xf numFmtId="188" fontId="2" fillId="0" borderId="11" xfId="0" applyNumberFormat="1" applyFont="1" applyFill="1" applyBorder="1" applyAlignment="1">
      <alignment horizontal="center" vertical="center"/>
    </xf>
    <xf numFmtId="0" fontId="1" fillId="13" borderId="11" xfId="0" applyFont="1" applyFill="1" applyBorder="1" applyAlignment="1">
      <alignment horizontal="justify" vertical="top" wrapText="1"/>
    </xf>
    <xf numFmtId="190" fontId="1" fillId="0" borderId="0" xfId="0" applyNumberFormat="1" applyFont="1" applyFill="1" applyAlignment="1">
      <alignment horizontal="center" vertical="center"/>
    </xf>
    <xf numFmtId="0" fontId="1" fillId="11" borderId="13" xfId="0" applyFont="1" applyFill="1" applyBorder="1" applyAlignment="1">
      <alignment horizontal="justify" vertical="top" wrapText="1"/>
    </xf>
    <xf numFmtId="0" fontId="1" fillId="11" borderId="16" xfId="0" applyFont="1" applyFill="1" applyBorder="1" applyAlignment="1">
      <alignment horizontal="justify" vertical="top" wrapText="1"/>
    </xf>
    <xf numFmtId="0" fontId="2" fillId="0" borderId="17" xfId="0" applyFont="1" applyBorder="1" applyAlignment="1">
      <alignment/>
    </xf>
    <xf numFmtId="0" fontId="2" fillId="0" borderId="16" xfId="0" applyFont="1" applyBorder="1" applyAlignment="1">
      <alignment/>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11" borderId="18" xfId="0" applyFont="1" applyFill="1" applyBorder="1" applyAlignment="1">
      <alignment horizontal="justify" vertical="top" wrapText="1"/>
    </xf>
    <xf numFmtId="0" fontId="2" fillId="0" borderId="11" xfId="0" applyFont="1" applyFill="1" applyBorder="1" applyAlignment="1">
      <alignment horizontal="justify" vertical="top" wrapText="1"/>
    </xf>
    <xf numFmtId="0" fontId="13" fillId="0" borderId="11" xfId="0" applyFont="1" applyBorder="1" applyAlignment="1">
      <alignment horizontal="justify" vertical="top" wrapText="1"/>
    </xf>
    <xf numFmtId="0" fontId="1" fillId="24" borderId="17" xfId="0" applyFont="1" applyFill="1" applyBorder="1" applyAlignment="1">
      <alignment horizontal="justify" vertical="top" wrapText="1"/>
    </xf>
    <xf numFmtId="0" fontId="0" fillId="0" borderId="17" xfId="0" applyBorder="1" applyAlignment="1">
      <alignment wrapText="1"/>
    </xf>
    <xf numFmtId="0" fontId="0" fillId="0" borderId="16" xfId="0" applyBorder="1" applyAlignment="1">
      <alignment wrapText="1"/>
    </xf>
    <xf numFmtId="0" fontId="1" fillId="11" borderId="19" xfId="0" applyFont="1" applyFill="1" applyBorder="1" applyAlignment="1">
      <alignment horizontal="justify" vertical="top" wrapText="1"/>
    </xf>
    <xf numFmtId="0" fontId="1" fillId="11" borderId="20" xfId="0" applyFont="1" applyFill="1" applyBorder="1" applyAlignment="1">
      <alignment horizontal="justify" vertical="top" wrapText="1"/>
    </xf>
    <xf numFmtId="0" fontId="1" fillId="11" borderId="21" xfId="0" applyFont="1" applyFill="1" applyBorder="1" applyAlignment="1">
      <alignment horizontal="justify" vertical="top" wrapText="1"/>
    </xf>
    <xf numFmtId="0" fontId="1" fillId="11" borderId="22" xfId="0" applyFont="1" applyFill="1" applyBorder="1" applyAlignment="1">
      <alignment horizontal="justify" vertical="top" wrapText="1"/>
    </xf>
    <xf numFmtId="0" fontId="13" fillId="0" borderId="16" xfId="0" applyFont="1" applyBorder="1" applyAlignment="1">
      <alignment horizontal="center" vertical="center" wrapText="1"/>
    </xf>
    <xf numFmtId="0" fontId="1" fillId="24" borderId="15" xfId="0" applyFont="1" applyFill="1" applyBorder="1" applyAlignment="1">
      <alignment horizontal="center" vertical="top" wrapText="1"/>
    </xf>
    <xf numFmtId="0" fontId="1" fillId="24" borderId="11" xfId="0" applyFont="1" applyFill="1" applyBorder="1" applyAlignment="1">
      <alignment horizontal="justify" vertical="top" wrapText="1"/>
    </xf>
    <xf numFmtId="0" fontId="1" fillId="0" borderId="11" xfId="0" applyFont="1" applyBorder="1" applyAlignment="1">
      <alignment horizontal="justify" vertical="top" wrapText="1"/>
    </xf>
    <xf numFmtId="0" fontId="1" fillId="24" borderId="14" xfId="0" applyFont="1" applyFill="1" applyBorder="1" applyAlignment="1">
      <alignment horizontal="justify" vertical="top" wrapText="1"/>
    </xf>
    <xf numFmtId="0" fontId="1" fillId="24" borderId="15" xfId="0" applyFont="1" applyFill="1" applyBorder="1" applyAlignment="1">
      <alignment horizontal="justify" vertical="top" wrapText="1"/>
    </xf>
    <xf numFmtId="0" fontId="2" fillId="0" borderId="13" xfId="0" applyFont="1" applyFill="1" applyBorder="1" applyAlignment="1">
      <alignment horizontal="center" vertical="center" wrapText="1"/>
    </xf>
    <xf numFmtId="0" fontId="13" fillId="0" borderId="17" xfId="0" applyFont="1" applyBorder="1" applyAlignment="1">
      <alignment horizontal="center" vertical="center" wrapText="1"/>
    </xf>
    <xf numFmtId="0" fontId="1" fillId="0" borderId="11" xfId="0" applyFont="1" applyFill="1" applyBorder="1" applyAlignment="1">
      <alignment horizontal="justify" vertical="top" wrapText="1"/>
    </xf>
    <xf numFmtId="0" fontId="1" fillId="24" borderId="14" xfId="0" applyFont="1" applyFill="1" applyBorder="1" applyAlignment="1">
      <alignment horizontal="center" vertical="top" wrapText="1"/>
    </xf>
    <xf numFmtId="0" fontId="1" fillId="11" borderId="23" xfId="0" applyFont="1" applyFill="1" applyBorder="1" applyAlignment="1">
      <alignment horizontal="justify" vertical="top" wrapText="1"/>
    </xf>
    <xf numFmtId="0" fontId="1" fillId="24" borderId="24" xfId="0" applyFont="1" applyFill="1" applyBorder="1" applyAlignment="1">
      <alignment horizontal="justify" vertical="top" wrapText="1"/>
    </xf>
    <xf numFmtId="0" fontId="2" fillId="0" borderId="25"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11" borderId="11" xfId="0" applyFont="1" applyFill="1" applyBorder="1" applyAlignment="1">
      <alignment horizontal="justify" vertical="top" wrapText="1"/>
    </xf>
    <xf numFmtId="0" fontId="1" fillId="11" borderId="19" xfId="0" applyFont="1" applyFill="1" applyBorder="1" applyAlignment="1">
      <alignment horizontal="left" vertical="top" wrapText="1"/>
    </xf>
    <xf numFmtId="0" fontId="1" fillId="11" borderId="20" xfId="0" applyFont="1" applyFill="1" applyBorder="1" applyAlignment="1">
      <alignment horizontal="left" vertical="top" wrapText="1"/>
    </xf>
    <xf numFmtId="0" fontId="1" fillId="11" borderId="18" xfId="0" applyFont="1" applyFill="1" applyBorder="1" applyAlignment="1">
      <alignment horizontal="left" vertical="top" wrapText="1"/>
    </xf>
    <xf numFmtId="0" fontId="1" fillId="11" borderId="23" xfId="0" applyFont="1" applyFill="1" applyBorder="1" applyAlignment="1">
      <alignment horizontal="left" vertical="top" wrapText="1"/>
    </xf>
    <xf numFmtId="0" fontId="1" fillId="11" borderId="21" xfId="0" applyFont="1" applyFill="1" applyBorder="1" applyAlignment="1">
      <alignment horizontal="left" vertical="top" wrapText="1"/>
    </xf>
    <xf numFmtId="0" fontId="1" fillId="11" borderId="22" xfId="0" applyFont="1" applyFill="1" applyBorder="1" applyAlignment="1">
      <alignment horizontal="left" vertical="top" wrapText="1"/>
    </xf>
    <xf numFmtId="0" fontId="1" fillId="24" borderId="14" xfId="0" applyFont="1" applyFill="1" applyBorder="1" applyAlignment="1">
      <alignment horizontal="left" vertical="top" wrapText="1"/>
    </xf>
    <xf numFmtId="0" fontId="1" fillId="24" borderId="24" xfId="0" applyFont="1" applyFill="1" applyBorder="1" applyAlignment="1">
      <alignment horizontal="left" vertical="top" wrapText="1"/>
    </xf>
    <xf numFmtId="0" fontId="1" fillId="24" borderId="15" xfId="0" applyFont="1" applyFill="1" applyBorder="1" applyAlignment="1">
      <alignment horizontal="left" vertical="top" wrapText="1"/>
    </xf>
    <xf numFmtId="0" fontId="1" fillId="24" borderId="14" xfId="0" applyFont="1" applyFill="1" applyBorder="1" applyAlignment="1">
      <alignment horizontal="center" vertical="center" wrapText="1"/>
    </xf>
    <xf numFmtId="0" fontId="1" fillId="24" borderId="24" xfId="0" applyFont="1" applyFill="1" applyBorder="1" applyAlignment="1">
      <alignment horizontal="center" vertical="center" wrapText="1"/>
    </xf>
    <xf numFmtId="0" fontId="1" fillId="24" borderId="15" xfId="0" applyFont="1" applyFill="1" applyBorder="1" applyAlignment="1">
      <alignment horizontal="center" vertical="center" wrapText="1"/>
    </xf>
    <xf numFmtId="0" fontId="1" fillId="25" borderId="11" xfId="0" applyFont="1" applyFill="1" applyBorder="1" applyAlignment="1">
      <alignment horizontal="justify" vertical="top" wrapText="1"/>
    </xf>
    <xf numFmtId="0" fontId="1" fillId="11" borderId="19" xfId="0" applyFont="1" applyFill="1" applyBorder="1" applyAlignment="1">
      <alignment vertical="top" wrapText="1"/>
    </xf>
    <xf numFmtId="0" fontId="1" fillId="11" borderId="20" xfId="0" applyFont="1" applyFill="1" applyBorder="1" applyAlignment="1">
      <alignment vertical="top" wrapText="1"/>
    </xf>
    <xf numFmtId="0" fontId="1" fillId="11" borderId="21" xfId="0" applyFont="1" applyFill="1" applyBorder="1" applyAlignment="1">
      <alignment vertical="top" wrapText="1"/>
    </xf>
    <xf numFmtId="0" fontId="1" fillId="11" borderId="22" xfId="0" applyFont="1" applyFill="1" applyBorder="1" applyAlignment="1">
      <alignment vertical="top" wrapText="1"/>
    </xf>
    <xf numFmtId="0" fontId="2" fillId="0" borderId="17" xfId="0" applyFont="1" applyBorder="1" applyAlignment="1">
      <alignment wrapText="1"/>
    </xf>
    <xf numFmtId="0" fontId="2" fillId="0" borderId="16" xfId="0" applyFont="1" applyBorder="1" applyAlignment="1">
      <alignment wrapText="1"/>
    </xf>
    <xf numFmtId="0" fontId="1" fillId="0" borderId="1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5" xfId="0" applyFont="1" applyBorder="1" applyAlignment="1">
      <alignment horizontal="justify" vertical="top" wrapText="1"/>
    </xf>
    <xf numFmtId="0" fontId="2" fillId="0" borderId="21" xfId="0" applyFont="1" applyFill="1" applyBorder="1" applyAlignment="1">
      <alignment horizontal="center" vertical="center" wrapText="1"/>
    </xf>
    <xf numFmtId="0" fontId="2" fillId="0" borderId="10" xfId="0" applyFont="1" applyFill="1" applyBorder="1" applyAlignment="1">
      <alignment wrapText="1"/>
    </xf>
    <xf numFmtId="0" fontId="2" fillId="0" borderId="22" xfId="0" applyFont="1" applyFill="1" applyBorder="1" applyAlignment="1">
      <alignment wrapText="1"/>
    </xf>
    <xf numFmtId="0" fontId="1" fillId="24" borderId="19" xfId="0" applyFont="1" applyFill="1" applyBorder="1" applyAlignment="1">
      <alignment vertical="top" wrapText="1"/>
    </xf>
    <xf numFmtId="0" fontId="1" fillId="24" borderId="20" xfId="0" applyFont="1" applyFill="1" applyBorder="1" applyAlignment="1">
      <alignment vertical="top" wrapText="1"/>
    </xf>
    <xf numFmtId="0" fontId="0" fillId="24" borderId="21" xfId="0" applyFill="1" applyBorder="1" applyAlignment="1">
      <alignment vertical="top" wrapText="1"/>
    </xf>
    <xf numFmtId="0" fontId="0" fillId="24" borderId="22" xfId="0" applyFill="1" applyBorder="1" applyAlignment="1">
      <alignment vertical="top" wrapText="1"/>
    </xf>
    <xf numFmtId="0" fontId="1" fillId="24" borderId="14" xfId="0" applyFont="1" applyFill="1" applyBorder="1" applyAlignment="1">
      <alignment wrapText="1"/>
    </xf>
    <xf numFmtId="0" fontId="1" fillId="24" borderId="24" xfId="0" applyFont="1" applyFill="1" applyBorder="1" applyAlignment="1">
      <alignment wrapText="1"/>
    </xf>
    <xf numFmtId="0" fontId="1" fillId="24" borderId="15" xfId="0" applyFont="1" applyFill="1" applyBorder="1" applyAlignment="1">
      <alignment wrapText="1"/>
    </xf>
    <xf numFmtId="0" fontId="1" fillId="0" borderId="13"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0" xfId="0" applyFont="1" applyFill="1" applyAlignment="1">
      <alignment horizontal="left" vertical="center" wrapText="1"/>
    </xf>
    <xf numFmtId="0" fontId="1" fillId="0" borderId="0" xfId="0" applyFont="1" applyFill="1" applyAlignment="1">
      <alignment horizontal="left" wrapText="1"/>
    </xf>
    <xf numFmtId="0" fontId="2" fillId="0" borderId="11" xfId="0" applyFont="1" applyFill="1" applyBorder="1" applyAlignment="1">
      <alignment horizontal="center" vertical="top" wrapText="1"/>
    </xf>
    <xf numFmtId="0" fontId="2" fillId="0" borderId="11" xfId="0" applyFont="1" applyFill="1" applyBorder="1" applyAlignment="1">
      <alignment vertical="top" wrapText="1"/>
    </xf>
    <xf numFmtId="0" fontId="1" fillId="0" borderId="11" xfId="0" applyFont="1" applyFill="1" applyBorder="1" applyAlignment="1">
      <alignment/>
    </xf>
    <xf numFmtId="0" fontId="2" fillId="24" borderId="11" xfId="0" applyFont="1" applyFill="1" applyBorder="1" applyAlignment="1">
      <alignment horizontal="justify"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textRotation="90" wrapText="1"/>
    </xf>
    <xf numFmtId="0" fontId="1" fillId="0" borderId="11" xfId="0" applyFont="1" applyFill="1" applyBorder="1" applyAlignment="1">
      <alignment horizontal="center" textRotation="90" wrapText="1"/>
    </xf>
    <xf numFmtId="0" fontId="2" fillId="0" borderId="13"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6" xfId="0" applyFont="1" applyFill="1" applyBorder="1" applyAlignment="1">
      <alignment horizontal="center" vertical="top" wrapText="1"/>
    </xf>
    <xf numFmtId="0" fontId="11" fillId="11" borderId="11" xfId="0" applyFont="1" applyFill="1" applyBorder="1" applyAlignment="1">
      <alignment wrapText="1"/>
    </xf>
    <xf numFmtId="0" fontId="1" fillId="11" borderId="11" xfId="0" applyFont="1" applyFill="1" applyBorder="1" applyAlignment="1">
      <alignment wrapText="1"/>
    </xf>
    <xf numFmtId="0" fontId="2" fillId="0" borderId="11" xfId="0" applyFont="1" applyFill="1" applyBorder="1" applyAlignment="1">
      <alignment horizontal="center" vertical="top" textRotation="1" wrapText="1"/>
    </xf>
    <xf numFmtId="0" fontId="10" fillId="24" borderId="11" xfId="0" applyFont="1" applyFill="1" applyBorder="1" applyAlignment="1">
      <alignment horizontal="center"/>
    </xf>
    <xf numFmtId="0" fontId="1" fillId="24" borderId="11" xfId="0" applyFont="1" applyFill="1" applyBorder="1" applyAlignment="1">
      <alignment/>
    </xf>
    <xf numFmtId="0" fontId="1" fillId="0" borderId="13" xfId="0" applyFont="1" applyBorder="1" applyAlignment="1">
      <alignment horizontal="center" vertical="top" wrapText="1"/>
    </xf>
    <xf numFmtId="0" fontId="1" fillId="0" borderId="17" xfId="0" applyFont="1" applyBorder="1" applyAlignment="1">
      <alignment horizontal="center" vertical="top" wrapText="1"/>
    </xf>
    <xf numFmtId="0" fontId="1" fillId="0" borderId="16" xfId="0" applyFont="1" applyBorder="1" applyAlignment="1">
      <alignment horizontal="center" vertical="top"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1" fillId="0" borderId="14" xfId="0" applyFont="1" applyFill="1" applyBorder="1" applyAlignment="1">
      <alignment horizontal="justify" vertical="top" wrapText="1"/>
    </xf>
    <xf numFmtId="0" fontId="1" fillId="0" borderId="15" xfId="0" applyFont="1" applyFill="1" applyBorder="1" applyAlignment="1">
      <alignment horizontal="justify" vertical="top" wrapText="1"/>
    </xf>
    <xf numFmtId="0" fontId="1" fillId="0" borderId="0" xfId="0" applyFont="1" applyFill="1" applyAlignment="1">
      <alignment horizontal="right"/>
    </xf>
    <xf numFmtId="0" fontId="1" fillId="0" borderId="0" xfId="0" applyFont="1" applyFill="1" applyBorder="1" applyAlignment="1">
      <alignment horizontal="justify" vertical="top" wrapText="1"/>
    </xf>
    <xf numFmtId="0" fontId="1" fillId="0" borderId="0" xfId="0" applyFont="1" applyBorder="1" applyAlignment="1">
      <alignment horizontal="justify" vertical="top" wrapText="1"/>
    </xf>
    <xf numFmtId="0" fontId="1" fillId="0" borderId="26" xfId="0" applyFont="1" applyBorder="1" applyAlignment="1">
      <alignment horizontal="justify" vertical="top" wrapText="1"/>
    </xf>
    <xf numFmtId="0" fontId="2" fillId="0" borderId="0" xfId="0" applyFont="1" applyFill="1" applyBorder="1" applyAlignment="1">
      <alignment horizontal="center"/>
    </xf>
    <xf numFmtId="0" fontId="1" fillId="0" borderId="0" xfId="0" applyFont="1" applyFill="1" applyBorder="1" applyAlignment="1">
      <alignment horizontal="center"/>
    </xf>
    <xf numFmtId="0" fontId="2" fillId="0" borderId="11" xfId="0" applyFont="1" applyFill="1" applyBorder="1" applyAlignment="1">
      <alignment horizontal="center" vertical="center" textRotation="90"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24" borderId="19" xfId="0" applyFont="1" applyFill="1" applyBorder="1" applyAlignment="1">
      <alignment horizontal="left" vertical="top" wrapText="1"/>
    </xf>
    <xf numFmtId="0" fontId="1" fillId="24" borderId="20" xfId="0" applyFont="1" applyFill="1" applyBorder="1" applyAlignment="1">
      <alignment horizontal="left" vertical="top" wrapText="1"/>
    </xf>
    <xf numFmtId="0" fontId="1" fillId="24" borderId="18" xfId="0" applyFont="1" applyFill="1" applyBorder="1" applyAlignment="1">
      <alignment horizontal="left" vertical="top" wrapText="1"/>
    </xf>
    <xf numFmtId="0" fontId="1" fillId="24" borderId="23" xfId="0" applyFont="1" applyFill="1" applyBorder="1" applyAlignment="1">
      <alignment horizontal="left" vertical="top" wrapText="1"/>
    </xf>
    <xf numFmtId="0" fontId="1" fillId="24" borderId="21" xfId="0" applyFont="1" applyFill="1" applyBorder="1" applyAlignment="1">
      <alignment horizontal="left" vertical="top" wrapText="1"/>
    </xf>
    <xf numFmtId="0" fontId="1" fillId="24" borderId="22" xfId="0" applyFont="1" applyFill="1" applyBorder="1" applyAlignment="1">
      <alignment horizontal="left" vertical="top" wrapText="1"/>
    </xf>
    <xf numFmtId="0" fontId="1" fillId="24" borderId="11" xfId="0" applyFont="1" applyFill="1" applyBorder="1" applyAlignment="1">
      <alignment vertical="center" wrapText="1"/>
    </xf>
    <xf numFmtId="2" fontId="1" fillId="24" borderId="11" xfId="0" applyNumberFormat="1" applyFont="1" applyFill="1" applyBorder="1" applyAlignment="1">
      <alignment vertical="center" wrapText="1"/>
    </xf>
    <xf numFmtId="0" fontId="1" fillId="24" borderId="14" xfId="0" applyFont="1" applyFill="1" applyBorder="1" applyAlignment="1">
      <alignment vertical="center" wrapText="1"/>
    </xf>
    <xf numFmtId="0" fontId="1" fillId="0" borderId="11" xfId="0" applyFont="1" applyFill="1" applyBorder="1" applyAlignment="1">
      <alignment vertical="center" wrapText="1"/>
    </xf>
    <xf numFmtId="0" fontId="1" fillId="0" borderId="11" xfId="0" applyFont="1" applyFill="1" applyBorder="1" applyAlignment="1">
      <alignment vertical="center"/>
    </xf>
    <xf numFmtId="0" fontId="1" fillId="24" borderId="11" xfId="0" applyFont="1" applyFill="1" applyBorder="1" applyAlignment="1">
      <alignment/>
    </xf>
    <xf numFmtId="0" fontId="2" fillId="0" borderId="17" xfId="0" applyFont="1"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2" fillId="24" borderId="17" xfId="0" applyFont="1" applyFill="1" applyBorder="1" applyAlignment="1">
      <alignment horizontal="center" vertical="center" wrapText="1"/>
    </xf>
    <xf numFmtId="0" fontId="1" fillId="13" borderId="14" xfId="0" applyFont="1" applyFill="1" applyBorder="1" applyAlignment="1">
      <alignment horizontal="justify" vertical="top" wrapText="1"/>
    </xf>
    <xf numFmtId="0" fontId="1" fillId="13" borderId="15" xfId="0" applyFont="1" applyFill="1" applyBorder="1" applyAlignment="1">
      <alignment horizontal="justify" vertical="top" wrapText="1"/>
    </xf>
    <xf numFmtId="0" fontId="1" fillId="0" borderId="11" xfId="0" applyFont="1" applyFill="1" applyBorder="1" applyAlignment="1">
      <alignment wrapText="1"/>
    </xf>
    <xf numFmtId="0" fontId="0" fillId="0" borderId="15" xfId="0" applyBorder="1" applyAlignment="1">
      <alignment horizontal="justify" vertical="top" wrapText="1"/>
    </xf>
    <xf numFmtId="0" fontId="1" fillId="0" borderId="13" xfId="0" applyFont="1" applyFill="1" applyBorder="1" applyAlignment="1">
      <alignment horizontal="center" vertical="center" wrapText="1"/>
    </xf>
    <xf numFmtId="0" fontId="0" fillId="11" borderId="18" xfId="0" applyFill="1" applyBorder="1" applyAlignment="1">
      <alignment horizontal="justify" vertical="top" wrapText="1"/>
    </xf>
    <xf numFmtId="0" fontId="0" fillId="11" borderId="23" xfId="0" applyFill="1" applyBorder="1" applyAlignment="1">
      <alignment horizontal="justify" vertical="top" wrapText="1"/>
    </xf>
    <xf numFmtId="0" fontId="0" fillId="11" borderId="21" xfId="0" applyFill="1" applyBorder="1" applyAlignment="1">
      <alignment horizontal="justify" vertical="top" wrapText="1"/>
    </xf>
    <xf numFmtId="0" fontId="0" fillId="11" borderId="22" xfId="0" applyFill="1" applyBorder="1" applyAlignment="1">
      <alignment horizontal="justify" vertical="top" wrapText="1"/>
    </xf>
    <xf numFmtId="0" fontId="0" fillId="0" borderId="24" xfId="0" applyBorder="1" applyAlignment="1">
      <alignment horizontal="justify" vertical="top" wrapText="1"/>
    </xf>
    <xf numFmtId="0" fontId="1" fillId="11" borderId="19" xfId="0" applyFont="1" applyFill="1" applyBorder="1" applyAlignment="1">
      <alignment vertical="center" wrapText="1"/>
    </xf>
    <xf numFmtId="0" fontId="1" fillId="11" borderId="20" xfId="0" applyFont="1" applyFill="1" applyBorder="1" applyAlignment="1">
      <alignment vertical="center" wrapText="1"/>
    </xf>
    <xf numFmtId="0" fontId="1" fillId="11" borderId="21" xfId="0" applyFont="1" applyFill="1" applyBorder="1" applyAlignment="1">
      <alignment vertical="center" wrapText="1"/>
    </xf>
    <xf numFmtId="0" fontId="1" fillId="11" borderId="22" xfId="0" applyFont="1" applyFill="1" applyBorder="1" applyAlignment="1">
      <alignment vertical="center" wrapText="1"/>
    </xf>
    <xf numFmtId="0" fontId="1" fillId="0" borderId="24" xfId="0" applyFont="1" applyFill="1" applyBorder="1" applyAlignment="1">
      <alignment horizontal="justify" vertical="top" wrapText="1"/>
    </xf>
    <xf numFmtId="0" fontId="1" fillId="0" borderId="19" xfId="0" applyFont="1" applyFill="1" applyBorder="1" applyAlignment="1">
      <alignment horizontal="center" vertical="center"/>
    </xf>
    <xf numFmtId="0" fontId="0" fillId="0" borderId="20" xfId="0" applyBorder="1" applyAlignment="1">
      <alignment/>
    </xf>
    <xf numFmtId="0" fontId="1" fillId="0" borderId="18" xfId="0" applyFont="1" applyFill="1" applyBorder="1" applyAlignment="1">
      <alignment horizontal="center" vertical="center"/>
    </xf>
    <xf numFmtId="0" fontId="0" fillId="0" borderId="23" xfId="0" applyBorder="1" applyAlignment="1">
      <alignment/>
    </xf>
    <xf numFmtId="0" fontId="1" fillId="0" borderId="21" xfId="0" applyFont="1" applyFill="1" applyBorder="1" applyAlignment="1">
      <alignment horizontal="center" vertical="center"/>
    </xf>
    <xf numFmtId="0" fontId="0" fillId="0" borderId="22" xfId="0" applyBorder="1" applyAlignment="1">
      <alignment/>
    </xf>
    <xf numFmtId="0" fontId="1" fillId="0" borderId="14" xfId="0" applyFont="1" applyFill="1" applyBorder="1" applyAlignment="1">
      <alignment wrapText="1"/>
    </xf>
    <xf numFmtId="0" fontId="1" fillId="0" borderId="24" xfId="0" applyFont="1" applyFill="1" applyBorder="1" applyAlignment="1">
      <alignment wrapText="1"/>
    </xf>
    <xf numFmtId="0" fontId="1" fillId="0" borderId="15" xfId="0" applyFont="1" applyFill="1" applyBorder="1" applyAlignment="1">
      <alignment wrapText="1"/>
    </xf>
    <xf numFmtId="0" fontId="0" fillId="11" borderId="11" xfId="0" applyFill="1" applyBorder="1" applyAlignment="1">
      <alignment horizontal="justify" vertical="top" wrapText="1"/>
    </xf>
    <xf numFmtId="0" fontId="0" fillId="0" borderId="11" xfId="0" applyBorder="1" applyAlignment="1">
      <alignment horizontal="justify" vertical="top" wrapText="1"/>
    </xf>
    <xf numFmtId="0" fontId="0" fillId="0" borderId="11" xfId="0" applyBorder="1" applyAlignment="1">
      <alignment horizontal="center" vertical="center" wrapText="1"/>
    </xf>
    <xf numFmtId="0" fontId="0" fillId="11" borderId="20" xfId="0" applyFill="1" applyBorder="1" applyAlignment="1">
      <alignment horizontal="justify" vertical="top" wrapText="1"/>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wrapText="1"/>
    </xf>
    <xf numFmtId="0" fontId="4" fillId="0" borderId="15" xfId="0" applyFont="1" applyFill="1" applyBorder="1" applyAlignment="1">
      <alignment wrapText="1"/>
    </xf>
    <xf numFmtId="0" fontId="4" fillId="0" borderId="14" xfId="0" applyFont="1" applyFill="1" applyBorder="1" applyAlignment="1">
      <alignment/>
    </xf>
    <xf numFmtId="0" fontId="4" fillId="0" borderId="15" xfId="0" applyFont="1" applyFill="1" applyBorder="1" applyAlignment="1">
      <alignment/>
    </xf>
    <xf numFmtId="0" fontId="4" fillId="0" borderId="13" xfId="0" applyFont="1" applyFill="1" applyBorder="1" applyAlignment="1">
      <alignment vertical="center" wrapText="1"/>
    </xf>
    <xf numFmtId="0" fontId="0" fillId="0" borderId="16" xfId="0" applyFill="1" applyBorder="1" applyAlignment="1">
      <alignment vertical="center" wrapText="1"/>
    </xf>
    <xf numFmtId="0" fontId="0" fillId="0" borderId="16" xfId="0" applyFill="1" applyBorder="1" applyAlignment="1">
      <alignment horizontal="center" vertical="center" wrapText="1"/>
    </xf>
    <xf numFmtId="0" fontId="4" fillId="0" borderId="14" xfId="0" applyFont="1" applyFill="1" applyBorder="1" applyAlignment="1">
      <alignment horizontal="center" wrapText="1"/>
    </xf>
    <xf numFmtId="0" fontId="4" fillId="0" borderId="15" xfId="0" applyFont="1" applyFill="1" applyBorder="1" applyAlignment="1">
      <alignment horizontal="center" wrapText="1"/>
    </xf>
    <xf numFmtId="0" fontId="4" fillId="0" borderId="14" xfId="0" applyFont="1" applyFill="1" applyBorder="1" applyAlignment="1">
      <alignment horizontal="center"/>
    </xf>
    <xf numFmtId="0" fontId="4" fillId="0" borderId="15" xfId="0" applyFont="1" applyFill="1" applyBorder="1" applyAlignment="1">
      <alignment horizontal="center"/>
    </xf>
    <xf numFmtId="0" fontId="0" fillId="0" borderId="17" xfId="0" applyFill="1" applyBorder="1" applyAlignment="1">
      <alignment horizontal="center" vertical="center" wrapText="1"/>
    </xf>
    <xf numFmtId="0" fontId="4" fillId="0" borderId="19" xfId="0" applyFont="1" applyFill="1" applyBorder="1" applyAlignment="1">
      <alignment horizontal="center" vertical="center" wrapText="1"/>
    </xf>
    <xf numFmtId="0" fontId="0" fillId="0" borderId="27" xfId="0" applyFill="1" applyBorder="1" applyAlignment="1">
      <alignment horizontal="center"/>
    </xf>
    <xf numFmtId="0" fontId="0" fillId="0" borderId="20" xfId="0" applyFill="1" applyBorder="1" applyAlignment="1">
      <alignment horizontal="center"/>
    </xf>
    <xf numFmtId="0" fontId="1" fillId="24" borderId="19" xfId="0" applyFont="1" applyFill="1" applyBorder="1" applyAlignment="1">
      <alignment horizontal="justify" vertical="top" wrapText="1"/>
    </xf>
    <xf numFmtId="0" fontId="1" fillId="24" borderId="20" xfId="0" applyFont="1" applyFill="1" applyBorder="1" applyAlignment="1">
      <alignment horizontal="justify" vertical="top" wrapText="1"/>
    </xf>
    <xf numFmtId="0" fontId="1" fillId="24" borderId="18" xfId="0" applyFont="1" applyFill="1" applyBorder="1" applyAlignment="1">
      <alignment horizontal="justify" vertical="top" wrapText="1"/>
    </xf>
    <xf numFmtId="0" fontId="1" fillId="24" borderId="23" xfId="0" applyFont="1" applyFill="1" applyBorder="1" applyAlignment="1">
      <alignment horizontal="justify" vertical="top" wrapText="1"/>
    </xf>
    <xf numFmtId="0" fontId="0" fillId="0" borderId="18" xfId="0" applyBorder="1" applyAlignment="1">
      <alignment horizontal="justify" vertical="top" wrapText="1"/>
    </xf>
    <xf numFmtId="0" fontId="0" fillId="0" borderId="23" xfId="0" applyBorder="1" applyAlignment="1">
      <alignment horizontal="justify" vertical="top" wrapText="1"/>
    </xf>
    <xf numFmtId="0" fontId="0" fillId="0" borderId="21" xfId="0" applyBorder="1" applyAlignment="1">
      <alignment horizontal="justify" vertical="top" wrapText="1"/>
    </xf>
    <xf numFmtId="0" fontId="0" fillId="0" borderId="22" xfId="0" applyBorder="1" applyAlignment="1">
      <alignment horizontal="justify" vertical="top" wrapText="1"/>
    </xf>
    <xf numFmtId="0" fontId="1" fillId="24" borderId="21" xfId="0" applyFont="1" applyFill="1" applyBorder="1" applyAlignment="1">
      <alignment horizontal="justify" vertical="top" wrapText="1"/>
    </xf>
    <xf numFmtId="0" fontId="1" fillId="24" borderId="22" xfId="0" applyFont="1" applyFill="1" applyBorder="1" applyAlignment="1">
      <alignment horizontal="justify" vertical="top" wrapText="1"/>
    </xf>
    <xf numFmtId="0" fontId="0" fillId="0" borderId="11" xfId="0" applyFill="1" applyBorder="1" applyAlignment="1">
      <alignment horizontal="justify" vertical="top" wrapText="1"/>
    </xf>
    <xf numFmtId="0" fontId="1" fillId="0" borderId="21" xfId="0" applyFont="1" applyBorder="1" applyAlignment="1">
      <alignment horizontal="justify" vertical="top" wrapText="1"/>
    </xf>
    <xf numFmtId="0" fontId="1" fillId="0" borderId="22" xfId="0" applyFont="1" applyBorder="1" applyAlignment="1">
      <alignment horizontal="justify" vertical="top" wrapText="1"/>
    </xf>
    <xf numFmtId="0" fontId="1" fillId="0" borderId="18" xfId="0" applyFont="1" applyBorder="1" applyAlignment="1">
      <alignment horizontal="justify" vertical="top" wrapText="1"/>
    </xf>
    <xf numFmtId="0" fontId="1" fillId="0" borderId="23" xfId="0" applyFont="1" applyBorder="1" applyAlignment="1">
      <alignment horizontal="justify" vertical="top" wrapText="1"/>
    </xf>
    <xf numFmtId="0" fontId="1" fillId="24" borderId="11" xfId="0" applyFont="1" applyFill="1" applyBorder="1" applyAlignment="1">
      <alignment wrapText="1"/>
    </xf>
    <xf numFmtId="0" fontId="1" fillId="24" borderId="21" xfId="0" applyFont="1" applyFill="1" applyBorder="1" applyAlignment="1">
      <alignment vertical="top" wrapText="1"/>
    </xf>
    <xf numFmtId="0" fontId="1" fillId="24" borderId="22" xfId="0" applyFont="1" applyFill="1" applyBorder="1" applyAlignment="1">
      <alignment vertical="top" wrapText="1"/>
    </xf>
    <xf numFmtId="0" fontId="1" fillId="24" borderId="13" xfId="0" applyFont="1" applyFill="1" applyBorder="1" applyAlignment="1">
      <alignment horizontal="justify" vertical="top" wrapText="1"/>
    </xf>
    <xf numFmtId="0" fontId="1" fillId="24" borderId="16" xfId="0" applyFont="1" applyFill="1" applyBorder="1" applyAlignment="1">
      <alignment horizontal="justify" vertical="top" wrapText="1"/>
    </xf>
    <xf numFmtId="0" fontId="1" fillId="24" borderId="19" xfId="0" applyFont="1" applyFill="1" applyBorder="1" applyAlignment="1">
      <alignment vertical="center" wrapText="1"/>
    </xf>
    <xf numFmtId="0" fontId="1" fillId="24" borderId="20" xfId="0" applyFont="1" applyFill="1" applyBorder="1" applyAlignment="1">
      <alignment vertical="center" wrapText="1"/>
    </xf>
    <xf numFmtId="0" fontId="1" fillId="24" borderId="21" xfId="0" applyFont="1" applyFill="1" applyBorder="1" applyAlignment="1">
      <alignment vertical="center" wrapText="1"/>
    </xf>
    <xf numFmtId="0" fontId="1" fillId="24" borderId="22" xfId="0" applyFont="1" applyFill="1" applyBorder="1" applyAlignment="1">
      <alignment vertical="center" wrapText="1"/>
    </xf>
    <xf numFmtId="0" fontId="1" fillId="0" borderId="19" xfId="0" applyFont="1" applyBorder="1" applyAlignment="1">
      <alignment horizontal="justify" vertical="top" wrapText="1"/>
    </xf>
    <xf numFmtId="0" fontId="0" fillId="0" borderId="20" xfId="0" applyBorder="1" applyAlignment="1">
      <alignment horizontal="justify" vertical="top" wrapText="1"/>
    </xf>
    <xf numFmtId="0" fontId="11" fillId="24" borderId="11" xfId="0" applyFont="1" applyFill="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244"/>
  <sheetViews>
    <sheetView tabSelected="1" zoomScale="130" zoomScaleNormal="130" zoomScaleSheetLayoutView="100" workbookViewId="0" topLeftCell="A1">
      <selection activeCell="L108" sqref="L108:L111"/>
    </sheetView>
  </sheetViews>
  <sheetFormatPr defaultColWidth="9.140625" defaultRowHeight="12.75"/>
  <cols>
    <col min="1" max="1" width="4.00390625" style="35" customWidth="1"/>
    <col min="2" max="2" width="5.57421875" style="37" customWidth="1"/>
    <col min="3" max="3" width="24.00390625" style="37" customWidth="1"/>
    <col min="4" max="4" width="15.57421875" style="37" customWidth="1"/>
    <col min="5" max="5" width="7.140625" style="37" customWidth="1"/>
    <col min="6" max="6" width="12.140625" style="35" customWidth="1"/>
    <col min="7" max="7" width="11.28125" style="35" customWidth="1"/>
    <col min="8" max="8" width="12.140625" style="35" customWidth="1"/>
    <col min="9" max="9" width="11.57421875" style="35" customWidth="1"/>
    <col min="10" max="10" width="11.8515625" style="35" customWidth="1"/>
    <col min="11" max="11" width="12.00390625" style="35" customWidth="1"/>
    <col min="12" max="12" width="32.00390625" style="37" customWidth="1"/>
    <col min="13" max="13" width="11.00390625" style="35" customWidth="1"/>
    <col min="14" max="14" width="22.7109375" style="36" customWidth="1"/>
    <col min="15" max="15" width="12.421875" style="35" customWidth="1"/>
    <col min="16" max="16" width="11.57421875" style="36" customWidth="1"/>
    <col min="17" max="17" width="11.7109375" style="36" customWidth="1"/>
    <col min="18" max="16384" width="9.140625" style="37" customWidth="1"/>
  </cols>
  <sheetData>
    <row r="1" spans="1:12" ht="12" customHeight="1">
      <c r="A1" s="182" t="s">
        <v>6</v>
      </c>
      <c r="B1" s="182"/>
      <c r="C1" s="182"/>
      <c r="D1" s="182"/>
      <c r="E1" s="182"/>
      <c r="F1" s="182"/>
      <c r="G1" s="182"/>
      <c r="H1" s="182"/>
      <c r="I1" s="182"/>
      <c r="J1" s="182"/>
      <c r="K1" s="182"/>
      <c r="L1" s="182"/>
    </row>
    <row r="2" spans="1:12" ht="12.75">
      <c r="A2" s="186" t="s">
        <v>62</v>
      </c>
      <c r="B2" s="187"/>
      <c r="C2" s="187"/>
      <c r="D2" s="187"/>
      <c r="E2" s="187"/>
      <c r="F2" s="187"/>
      <c r="G2" s="187"/>
      <c r="H2" s="187"/>
      <c r="I2" s="187"/>
      <c r="J2" s="187"/>
      <c r="K2" s="187"/>
      <c r="L2" s="187"/>
    </row>
    <row r="3" spans="1:20" ht="34.5" customHeight="1">
      <c r="A3" s="188" t="s">
        <v>0</v>
      </c>
      <c r="B3" s="179" t="s">
        <v>1</v>
      </c>
      <c r="C3" s="179"/>
      <c r="D3" s="165" t="s">
        <v>2</v>
      </c>
      <c r="E3" s="165" t="s">
        <v>7</v>
      </c>
      <c r="F3" s="178" t="s">
        <v>45</v>
      </c>
      <c r="G3" s="120"/>
      <c r="H3" s="120"/>
      <c r="I3" s="120"/>
      <c r="J3" s="120"/>
      <c r="K3" s="120"/>
      <c r="L3" s="172" t="s">
        <v>3</v>
      </c>
      <c r="M3" s="38" t="s">
        <v>53</v>
      </c>
      <c r="N3" s="39" t="s">
        <v>52</v>
      </c>
      <c r="O3" s="38" t="s">
        <v>54</v>
      </c>
      <c r="P3" s="39" t="s">
        <v>107</v>
      </c>
      <c r="Q3" s="39" t="s">
        <v>55</v>
      </c>
      <c r="R3" s="40" t="s">
        <v>56</v>
      </c>
      <c r="S3" s="40" t="s">
        <v>111</v>
      </c>
      <c r="T3" s="56" t="s">
        <v>148</v>
      </c>
    </row>
    <row r="4" spans="1:12" ht="28.5" customHeight="1">
      <c r="A4" s="188"/>
      <c r="B4" s="179"/>
      <c r="C4" s="179"/>
      <c r="D4" s="165"/>
      <c r="E4" s="166"/>
      <c r="F4" s="29" t="s">
        <v>44</v>
      </c>
      <c r="G4" s="29">
        <v>2016</v>
      </c>
      <c r="H4" s="29">
        <v>2017</v>
      </c>
      <c r="I4" s="29">
        <v>2018</v>
      </c>
      <c r="J4" s="29">
        <v>2019</v>
      </c>
      <c r="K4" s="29">
        <v>2020</v>
      </c>
      <c r="L4" s="172"/>
    </row>
    <row r="5" spans="1:12" ht="12.75">
      <c r="A5" s="29">
        <v>1</v>
      </c>
      <c r="B5" s="179">
        <v>2</v>
      </c>
      <c r="C5" s="179"/>
      <c r="D5" s="30">
        <v>3</v>
      </c>
      <c r="E5" s="30">
        <v>4</v>
      </c>
      <c r="F5" s="29">
        <v>5</v>
      </c>
      <c r="G5" s="29">
        <v>6</v>
      </c>
      <c r="H5" s="29">
        <v>7</v>
      </c>
      <c r="I5" s="29">
        <v>8</v>
      </c>
      <c r="J5" s="29">
        <v>9</v>
      </c>
      <c r="K5" s="29">
        <v>10</v>
      </c>
      <c r="L5" s="30">
        <v>11</v>
      </c>
    </row>
    <row r="6" spans="1:12" ht="12.75">
      <c r="A6" s="160" t="s">
        <v>194</v>
      </c>
      <c r="B6" s="160"/>
      <c r="C6" s="160"/>
      <c r="D6" s="160"/>
      <c r="E6" s="160"/>
      <c r="F6" s="160"/>
      <c r="G6" s="160"/>
      <c r="H6" s="160"/>
      <c r="I6" s="160"/>
      <c r="J6" s="160"/>
      <c r="K6" s="160"/>
      <c r="L6" s="160"/>
    </row>
    <row r="7" spans="1:12" ht="12.75">
      <c r="A7" s="160" t="s">
        <v>195</v>
      </c>
      <c r="B7" s="160"/>
      <c r="C7" s="160"/>
      <c r="D7" s="160"/>
      <c r="E7" s="160"/>
      <c r="F7" s="160"/>
      <c r="G7" s="160"/>
      <c r="H7" s="160"/>
      <c r="I7" s="160"/>
      <c r="J7" s="160"/>
      <c r="K7" s="160"/>
      <c r="L7" s="160"/>
    </row>
    <row r="8" spans="1:12" ht="12.75" customHeight="1">
      <c r="A8" s="75"/>
      <c r="B8" s="164" t="s">
        <v>172</v>
      </c>
      <c r="C8" s="164"/>
      <c r="D8" s="164"/>
      <c r="E8" s="175"/>
      <c r="F8" s="176"/>
      <c r="G8" s="176"/>
      <c r="H8" s="176"/>
      <c r="I8" s="176"/>
      <c r="J8" s="176"/>
      <c r="K8" s="176"/>
      <c r="L8" s="177"/>
    </row>
    <row r="9" spans="1:15" ht="19.5" customHeight="1">
      <c r="A9" s="120"/>
      <c r="B9" s="107" t="s">
        <v>223</v>
      </c>
      <c r="C9" s="107"/>
      <c r="D9" s="107"/>
      <c r="E9" s="107"/>
      <c r="F9" s="63"/>
      <c r="G9" s="63"/>
      <c r="H9" s="63"/>
      <c r="I9" s="63"/>
      <c r="J9" s="63"/>
      <c r="K9" s="63"/>
      <c r="L9" s="107" t="s">
        <v>66</v>
      </c>
      <c r="N9" s="197" t="s">
        <v>106</v>
      </c>
      <c r="O9" s="35" t="s">
        <v>5</v>
      </c>
    </row>
    <row r="10" spans="1:14" ht="8.25" customHeight="1">
      <c r="A10" s="120"/>
      <c r="B10" s="107"/>
      <c r="C10" s="107"/>
      <c r="D10" s="107"/>
      <c r="E10" s="107"/>
      <c r="F10" s="53"/>
      <c r="G10" s="53"/>
      <c r="H10" s="53"/>
      <c r="I10" s="53"/>
      <c r="J10" s="53"/>
      <c r="K10" s="53"/>
      <c r="L10" s="107"/>
      <c r="N10" s="197"/>
    </row>
    <row r="11" spans="1:14" ht="16.5" customHeight="1">
      <c r="A11" s="120">
        <v>1</v>
      </c>
      <c r="B11" s="121" t="s">
        <v>189</v>
      </c>
      <c r="C11" s="121"/>
      <c r="D11" s="107" t="s">
        <v>225</v>
      </c>
      <c r="E11" s="107" t="s">
        <v>48</v>
      </c>
      <c r="F11" s="63">
        <f>SUM(G11:K11)</f>
        <v>90253</v>
      </c>
      <c r="G11" s="63">
        <v>28253</v>
      </c>
      <c r="H11" s="63">
        <v>37000</v>
      </c>
      <c r="I11" s="63">
        <v>25000</v>
      </c>
      <c r="J11" s="63">
        <v>0</v>
      </c>
      <c r="K11" s="63">
        <v>0</v>
      </c>
      <c r="L11" s="108"/>
      <c r="N11" s="200"/>
    </row>
    <row r="12" spans="1:14" ht="30" customHeight="1">
      <c r="A12" s="120"/>
      <c r="B12" s="121"/>
      <c r="C12" s="121"/>
      <c r="D12" s="107"/>
      <c r="E12" s="107"/>
      <c r="F12" s="53" t="s">
        <v>63</v>
      </c>
      <c r="G12" s="53" t="s">
        <v>63</v>
      </c>
      <c r="H12" s="53" t="s">
        <v>63</v>
      </c>
      <c r="I12" s="53" t="s">
        <v>63</v>
      </c>
      <c r="J12" s="53" t="s">
        <v>63</v>
      </c>
      <c r="K12" s="53" t="s">
        <v>63</v>
      </c>
      <c r="L12" s="108"/>
      <c r="N12" s="201"/>
    </row>
    <row r="13" spans="1:16" ht="19.5" customHeight="1">
      <c r="A13" s="120">
        <v>2</v>
      </c>
      <c r="B13" s="121" t="s">
        <v>190</v>
      </c>
      <c r="C13" s="121"/>
      <c r="D13" s="107" t="s">
        <v>225</v>
      </c>
      <c r="E13" s="107" t="s">
        <v>65</v>
      </c>
      <c r="F13" s="63">
        <f>SUM(G13:K13)</f>
        <v>101000</v>
      </c>
      <c r="G13" s="63">
        <v>0</v>
      </c>
      <c r="H13" s="63">
        <v>0</v>
      </c>
      <c r="I13" s="63">
        <v>0</v>
      </c>
      <c r="J13" s="63">
        <v>49000</v>
      </c>
      <c r="K13" s="63">
        <v>52000</v>
      </c>
      <c r="L13" s="108"/>
      <c r="M13" s="11"/>
      <c r="N13" s="198" t="s">
        <v>108</v>
      </c>
      <c r="O13" s="35">
        <v>186.8</v>
      </c>
      <c r="P13" s="41">
        <v>23.072</v>
      </c>
    </row>
    <row r="14" spans="1:14" ht="30" customHeight="1">
      <c r="A14" s="120"/>
      <c r="B14" s="121"/>
      <c r="C14" s="121"/>
      <c r="D14" s="107"/>
      <c r="E14" s="107"/>
      <c r="F14" s="53" t="s">
        <v>63</v>
      </c>
      <c r="G14" s="53" t="s">
        <v>63</v>
      </c>
      <c r="H14" s="53" t="s">
        <v>63</v>
      </c>
      <c r="I14" s="53" t="s">
        <v>63</v>
      </c>
      <c r="J14" s="53" t="s">
        <v>63</v>
      </c>
      <c r="K14" s="53" t="s">
        <v>63</v>
      </c>
      <c r="L14" s="108"/>
      <c r="N14" s="199"/>
    </row>
    <row r="15" spans="1:16" ht="29.25" customHeight="1">
      <c r="A15" s="120">
        <v>3</v>
      </c>
      <c r="B15" s="170" t="s">
        <v>100</v>
      </c>
      <c r="C15" s="171"/>
      <c r="D15" s="173" t="s">
        <v>101</v>
      </c>
      <c r="E15" s="107" t="s">
        <v>104</v>
      </c>
      <c r="F15" s="63">
        <f>SUM(G15:K15)</f>
        <v>520000</v>
      </c>
      <c r="G15" s="63">
        <v>160000</v>
      </c>
      <c r="H15" s="63">
        <v>90000</v>
      </c>
      <c r="I15" s="63">
        <v>90000</v>
      </c>
      <c r="J15" s="63">
        <v>90000</v>
      </c>
      <c r="K15" s="63">
        <v>90000</v>
      </c>
      <c r="L15" s="107" t="s">
        <v>102</v>
      </c>
      <c r="M15" s="84">
        <v>225</v>
      </c>
      <c r="N15" s="82" t="s">
        <v>105</v>
      </c>
      <c r="P15" s="42">
        <v>0</v>
      </c>
    </row>
    <row r="16" spans="1:14" ht="23.25" customHeight="1">
      <c r="A16" s="120"/>
      <c r="B16" s="171"/>
      <c r="C16" s="171"/>
      <c r="D16" s="174"/>
      <c r="E16" s="107"/>
      <c r="F16" s="53" t="s">
        <v>42</v>
      </c>
      <c r="G16" s="53" t="s">
        <v>42</v>
      </c>
      <c r="H16" s="53" t="s">
        <v>42</v>
      </c>
      <c r="I16" s="53" t="s">
        <v>42</v>
      </c>
      <c r="J16" s="53" t="s">
        <v>42</v>
      </c>
      <c r="K16" s="53" t="s">
        <v>42</v>
      </c>
      <c r="L16" s="107"/>
      <c r="N16" s="83" t="s">
        <v>250</v>
      </c>
    </row>
    <row r="17" spans="1:12" ht="18.75" customHeight="1">
      <c r="A17" s="29"/>
      <c r="B17" s="163" t="s">
        <v>13</v>
      </c>
      <c r="C17" s="163"/>
      <c r="D17" s="34"/>
      <c r="E17" s="34"/>
      <c r="F17" s="58">
        <f>SUM(G17:K17)</f>
        <v>711253</v>
      </c>
      <c r="G17" s="59">
        <f>G9+G11+G13+G15</f>
        <v>188253</v>
      </c>
      <c r="H17" s="59">
        <f>H9+H11+H13+H15</f>
        <v>127000</v>
      </c>
      <c r="I17" s="59">
        <f>I9+I11+I13+I15</f>
        <v>115000</v>
      </c>
      <c r="J17" s="59">
        <f>J9+J11+J13+J15</f>
        <v>139000</v>
      </c>
      <c r="K17" s="59">
        <f>K9+K11+K13+K15</f>
        <v>142000</v>
      </c>
      <c r="L17" s="34"/>
    </row>
    <row r="18" spans="1:12" ht="15.75" customHeight="1">
      <c r="A18" s="31"/>
      <c r="B18" s="183" t="s">
        <v>64</v>
      </c>
      <c r="C18" s="184"/>
      <c r="D18" s="184"/>
      <c r="E18" s="184"/>
      <c r="F18" s="184"/>
      <c r="G18" s="184"/>
      <c r="H18" s="184"/>
      <c r="I18" s="184"/>
      <c r="J18" s="184"/>
      <c r="K18" s="184"/>
      <c r="L18" s="185"/>
    </row>
    <row r="19" spans="1:12" ht="15" customHeight="1">
      <c r="A19" s="75"/>
      <c r="B19" s="167" t="s">
        <v>173</v>
      </c>
      <c r="C19" s="168"/>
      <c r="D19" s="169"/>
      <c r="E19" s="167"/>
      <c r="F19" s="168"/>
      <c r="G19" s="168"/>
      <c r="H19" s="168"/>
      <c r="I19" s="168"/>
      <c r="J19" s="168"/>
      <c r="K19" s="168"/>
      <c r="L19" s="169"/>
    </row>
    <row r="20" spans="1:12" ht="20.25" customHeight="1">
      <c r="A20" s="120">
        <v>4</v>
      </c>
      <c r="B20" s="121" t="s">
        <v>224</v>
      </c>
      <c r="C20" s="121"/>
      <c r="D20" s="107" t="s">
        <v>226</v>
      </c>
      <c r="E20" s="107" t="s">
        <v>126</v>
      </c>
      <c r="F20" s="63">
        <f>SUM(G20:K20)</f>
        <v>20000</v>
      </c>
      <c r="G20" s="63">
        <v>10000</v>
      </c>
      <c r="H20" s="63">
        <v>10000</v>
      </c>
      <c r="I20" s="63"/>
      <c r="J20" s="63"/>
      <c r="K20" s="63"/>
      <c r="L20" s="107" t="s">
        <v>174</v>
      </c>
    </row>
    <row r="21" spans="1:13" ht="35.25" customHeight="1">
      <c r="A21" s="120"/>
      <c r="B21" s="121"/>
      <c r="C21" s="121"/>
      <c r="D21" s="107"/>
      <c r="E21" s="107"/>
      <c r="F21" s="53" t="s">
        <v>42</v>
      </c>
      <c r="G21" s="53" t="s">
        <v>42</v>
      </c>
      <c r="H21" s="53" t="s">
        <v>42</v>
      </c>
      <c r="I21" s="53"/>
      <c r="J21" s="53"/>
      <c r="K21" s="53"/>
      <c r="L21" s="107"/>
      <c r="M21" s="42">
        <v>10</v>
      </c>
    </row>
    <row r="22" spans="1:14" ht="32.25" customHeight="1">
      <c r="A22" s="120">
        <v>5</v>
      </c>
      <c r="B22" s="121" t="s">
        <v>176</v>
      </c>
      <c r="C22" s="121"/>
      <c r="D22" s="107" t="s">
        <v>191</v>
      </c>
      <c r="E22" s="107" t="s">
        <v>126</v>
      </c>
      <c r="F22" s="63">
        <f>SUM(G22:K22)</f>
        <v>20000</v>
      </c>
      <c r="G22" s="63">
        <v>10000</v>
      </c>
      <c r="H22" s="63">
        <v>10000</v>
      </c>
      <c r="I22" s="63"/>
      <c r="J22" s="63"/>
      <c r="K22" s="63"/>
      <c r="L22" s="107" t="s">
        <v>177</v>
      </c>
      <c r="M22" s="42">
        <v>90</v>
      </c>
      <c r="N22" s="43"/>
    </row>
    <row r="23" spans="1:13" ht="22.5" customHeight="1">
      <c r="A23" s="120"/>
      <c r="B23" s="121"/>
      <c r="C23" s="121"/>
      <c r="D23" s="107"/>
      <c r="E23" s="202"/>
      <c r="F23" s="53" t="s">
        <v>42</v>
      </c>
      <c r="G23" s="53" t="s">
        <v>42</v>
      </c>
      <c r="H23" s="53" t="s">
        <v>42</v>
      </c>
      <c r="I23" s="53"/>
      <c r="J23" s="53"/>
      <c r="K23" s="53"/>
      <c r="L23" s="107"/>
      <c r="M23" s="42"/>
    </row>
    <row r="24" spans="1:13" ht="30" customHeight="1">
      <c r="A24" s="189">
        <v>6</v>
      </c>
      <c r="B24" s="121" t="s">
        <v>221</v>
      </c>
      <c r="C24" s="121"/>
      <c r="D24" s="113" t="s">
        <v>220</v>
      </c>
      <c r="E24" s="107" t="s">
        <v>73</v>
      </c>
      <c r="F24" s="63">
        <f>SUM(G24:K24)</f>
        <v>883750</v>
      </c>
      <c r="G24" s="63">
        <v>0</v>
      </c>
      <c r="H24" s="63">
        <v>353500</v>
      </c>
      <c r="I24" s="63">
        <v>530250</v>
      </c>
      <c r="J24" s="28"/>
      <c r="K24" s="28"/>
      <c r="L24" s="113" t="s">
        <v>227</v>
      </c>
      <c r="M24" s="35">
        <v>529</v>
      </c>
    </row>
    <row r="25" spans="1:12" ht="22.5" customHeight="1">
      <c r="A25" s="190"/>
      <c r="B25" s="121"/>
      <c r="C25" s="121"/>
      <c r="D25" s="113"/>
      <c r="E25" s="202"/>
      <c r="F25" s="53" t="s">
        <v>42</v>
      </c>
      <c r="G25" s="53" t="s">
        <v>42</v>
      </c>
      <c r="H25" s="53" t="s">
        <v>42</v>
      </c>
      <c r="I25" s="53" t="s">
        <v>42</v>
      </c>
      <c r="J25" s="53"/>
      <c r="K25" s="53"/>
      <c r="L25" s="113"/>
    </row>
    <row r="26" spans="1:12" ht="24" customHeight="1">
      <c r="A26" s="189"/>
      <c r="B26" s="121" t="s">
        <v>246</v>
      </c>
      <c r="C26" s="121"/>
      <c r="D26" s="113" t="s">
        <v>248</v>
      </c>
      <c r="E26" s="107" t="s">
        <v>126</v>
      </c>
      <c r="F26" s="63">
        <f>SUM(G26:K26)</f>
        <v>52460</v>
      </c>
      <c r="G26" s="63">
        <v>30000</v>
      </c>
      <c r="H26" s="63">
        <v>22460</v>
      </c>
      <c r="I26" s="53"/>
      <c r="J26" s="53"/>
      <c r="K26" s="53"/>
      <c r="L26" s="113" t="s">
        <v>247</v>
      </c>
    </row>
    <row r="27" spans="1:13" ht="24" customHeight="1">
      <c r="A27" s="190"/>
      <c r="B27" s="121"/>
      <c r="C27" s="121"/>
      <c r="D27" s="113"/>
      <c r="E27" s="202"/>
      <c r="F27" s="53" t="s">
        <v>42</v>
      </c>
      <c r="G27" s="53" t="s">
        <v>42</v>
      </c>
      <c r="H27" s="53" t="s">
        <v>42</v>
      </c>
      <c r="I27" s="53"/>
      <c r="J27" s="53"/>
      <c r="K27" s="53"/>
      <c r="L27" s="113"/>
      <c r="M27" s="35">
        <v>60</v>
      </c>
    </row>
    <row r="28" spans="1:12" ht="22.5" customHeight="1">
      <c r="A28" s="117" t="s">
        <v>222</v>
      </c>
      <c r="B28" s="118"/>
      <c r="C28" s="118"/>
      <c r="D28" s="118"/>
      <c r="E28" s="118"/>
      <c r="F28" s="118"/>
      <c r="G28" s="118"/>
      <c r="H28" s="118"/>
      <c r="I28" s="118"/>
      <c r="J28" s="118"/>
      <c r="K28" s="118"/>
      <c r="L28" s="119"/>
    </row>
    <row r="29" spans="1:13" ht="22.5" customHeight="1">
      <c r="A29" s="117" t="s">
        <v>196</v>
      </c>
      <c r="B29" s="118"/>
      <c r="C29" s="118"/>
      <c r="D29" s="118"/>
      <c r="E29" s="118"/>
      <c r="F29" s="118"/>
      <c r="G29" s="118"/>
      <c r="H29" s="118"/>
      <c r="I29" s="118"/>
      <c r="J29" s="118"/>
      <c r="K29" s="118"/>
      <c r="L29" s="119"/>
      <c r="M29" s="42"/>
    </row>
    <row r="30" spans="1:14" ht="32.25" customHeight="1">
      <c r="A30" s="120">
        <v>7</v>
      </c>
      <c r="B30" s="121" t="s">
        <v>12</v>
      </c>
      <c r="C30" s="121"/>
      <c r="D30" s="107" t="s">
        <v>228</v>
      </c>
      <c r="E30" s="107" t="s">
        <v>43</v>
      </c>
      <c r="F30" s="63">
        <f>SUM(G30:K30)</f>
        <v>51000</v>
      </c>
      <c r="G30" s="63">
        <v>15000</v>
      </c>
      <c r="H30" s="63">
        <v>9000</v>
      </c>
      <c r="I30" s="63">
        <v>9000</v>
      </c>
      <c r="J30" s="63">
        <v>9000</v>
      </c>
      <c r="K30" s="63">
        <v>9000</v>
      </c>
      <c r="L30" s="107" t="s">
        <v>149</v>
      </c>
      <c r="M30" s="42">
        <v>68</v>
      </c>
      <c r="N30" s="41" t="s">
        <v>150</v>
      </c>
    </row>
    <row r="31" spans="1:13" ht="36" customHeight="1">
      <c r="A31" s="120"/>
      <c r="B31" s="121"/>
      <c r="C31" s="121"/>
      <c r="D31" s="107"/>
      <c r="E31" s="107"/>
      <c r="F31" s="60" t="s">
        <v>8</v>
      </c>
      <c r="G31" s="60" t="s">
        <v>8</v>
      </c>
      <c r="H31" s="60" t="s">
        <v>8</v>
      </c>
      <c r="I31" s="60" t="s">
        <v>8</v>
      </c>
      <c r="J31" s="60" t="s">
        <v>8</v>
      </c>
      <c r="K31" s="60" t="s">
        <v>8</v>
      </c>
      <c r="L31" s="107"/>
      <c r="M31" s="42"/>
    </row>
    <row r="32" spans="1:12" ht="22.5" customHeight="1">
      <c r="A32" s="28"/>
      <c r="B32" s="111" t="s">
        <v>197</v>
      </c>
      <c r="C32" s="93"/>
      <c r="D32" s="118"/>
      <c r="E32" s="118"/>
      <c r="F32" s="118"/>
      <c r="G32" s="118"/>
      <c r="H32" s="118"/>
      <c r="I32" s="118"/>
      <c r="J32" s="118"/>
      <c r="K32" s="118"/>
      <c r="L32" s="119"/>
    </row>
    <row r="33" spans="1:13" ht="47.25" customHeight="1">
      <c r="A33" s="141">
        <v>8</v>
      </c>
      <c r="B33" s="101" t="s">
        <v>109</v>
      </c>
      <c r="C33" s="102"/>
      <c r="D33" s="107" t="s">
        <v>34</v>
      </c>
      <c r="E33" s="107" t="s">
        <v>110</v>
      </c>
      <c r="F33" s="66">
        <f>SUM(G33:K33)</f>
        <v>9000</v>
      </c>
      <c r="G33" s="66">
        <v>1800</v>
      </c>
      <c r="H33" s="66">
        <v>1800</v>
      </c>
      <c r="I33" s="66">
        <v>1800</v>
      </c>
      <c r="J33" s="66">
        <v>1800</v>
      </c>
      <c r="K33" s="66">
        <v>1800</v>
      </c>
      <c r="L33" s="107" t="s">
        <v>151</v>
      </c>
      <c r="M33" s="42">
        <v>10</v>
      </c>
    </row>
    <row r="34" spans="1:12" ht="36" customHeight="1">
      <c r="A34" s="143"/>
      <c r="B34" s="103"/>
      <c r="C34" s="104"/>
      <c r="D34" s="107"/>
      <c r="E34" s="107"/>
      <c r="F34" s="53" t="s">
        <v>69</v>
      </c>
      <c r="G34" s="53" t="s">
        <v>69</v>
      </c>
      <c r="H34" s="53" t="s">
        <v>69</v>
      </c>
      <c r="I34" s="53" t="s">
        <v>69</v>
      </c>
      <c r="J34" s="53" t="s">
        <v>69</v>
      </c>
      <c r="K34" s="53" t="s">
        <v>69</v>
      </c>
      <c r="L34" s="107"/>
    </row>
    <row r="35" spans="1:13" ht="22.5" customHeight="1">
      <c r="A35" s="141">
        <v>9</v>
      </c>
      <c r="B35" s="101" t="s">
        <v>142</v>
      </c>
      <c r="C35" s="102"/>
      <c r="D35" s="109" t="s">
        <v>141</v>
      </c>
      <c r="E35" s="109" t="s">
        <v>73</v>
      </c>
      <c r="F35" s="65">
        <f>SUM(G35:K35)</f>
        <v>15000</v>
      </c>
      <c r="G35" s="65">
        <v>3000</v>
      </c>
      <c r="H35" s="65">
        <v>3000</v>
      </c>
      <c r="I35" s="65">
        <v>3000</v>
      </c>
      <c r="J35" s="65">
        <v>3000</v>
      </c>
      <c r="K35" s="65">
        <v>3000</v>
      </c>
      <c r="L35" s="109" t="s">
        <v>219</v>
      </c>
      <c r="M35" s="42">
        <v>125</v>
      </c>
    </row>
    <row r="36" spans="1:12" ht="24.75" customHeight="1">
      <c r="A36" s="143"/>
      <c r="B36" s="103"/>
      <c r="C36" s="104"/>
      <c r="D36" s="110"/>
      <c r="E36" s="110"/>
      <c r="F36" s="53" t="s">
        <v>9</v>
      </c>
      <c r="G36" s="53" t="s">
        <v>9</v>
      </c>
      <c r="H36" s="53" t="s">
        <v>9</v>
      </c>
      <c r="I36" s="53" t="s">
        <v>9</v>
      </c>
      <c r="J36" s="53" t="s">
        <v>9</v>
      </c>
      <c r="K36" s="53" t="s">
        <v>9</v>
      </c>
      <c r="L36" s="110"/>
    </row>
    <row r="37" spans="1:13" ht="22.5" customHeight="1">
      <c r="A37" s="28"/>
      <c r="B37" s="111" t="s">
        <v>198</v>
      </c>
      <c r="C37" s="112"/>
      <c r="D37" s="112"/>
      <c r="E37" s="112"/>
      <c r="F37" s="112"/>
      <c r="G37" s="112"/>
      <c r="H37" s="112"/>
      <c r="I37" s="112"/>
      <c r="J37" s="112"/>
      <c r="K37" s="112"/>
      <c r="L37" s="105"/>
      <c r="M37" s="42"/>
    </row>
    <row r="38" spans="1:13" ht="40.5" customHeight="1">
      <c r="A38" s="141">
        <v>10</v>
      </c>
      <c r="B38" s="101" t="s">
        <v>144</v>
      </c>
      <c r="C38" s="102"/>
      <c r="D38" s="109" t="s">
        <v>145</v>
      </c>
      <c r="E38" s="109" t="s">
        <v>110</v>
      </c>
      <c r="F38" s="66">
        <f>SUM(G38:K38)</f>
        <v>31436.100000000002</v>
      </c>
      <c r="G38" s="66">
        <v>10478.7</v>
      </c>
      <c r="H38" s="66">
        <v>10478.7</v>
      </c>
      <c r="I38" s="66">
        <v>10478.7</v>
      </c>
      <c r="J38" s="53"/>
      <c r="K38" s="53"/>
      <c r="L38" s="109" t="s">
        <v>146</v>
      </c>
      <c r="M38" s="42"/>
    </row>
    <row r="39" spans="1:13" ht="41.25" customHeight="1">
      <c r="A39" s="143"/>
      <c r="B39" s="103"/>
      <c r="C39" s="104"/>
      <c r="D39" s="110"/>
      <c r="E39" s="110"/>
      <c r="F39" s="53" t="s">
        <v>69</v>
      </c>
      <c r="G39" s="53" t="s">
        <v>69</v>
      </c>
      <c r="H39" s="53" t="s">
        <v>69</v>
      </c>
      <c r="I39" s="53" t="s">
        <v>69</v>
      </c>
      <c r="J39" s="53"/>
      <c r="K39" s="53"/>
      <c r="L39" s="110"/>
      <c r="M39" s="42"/>
    </row>
    <row r="40" spans="1:13" ht="18.75" customHeight="1">
      <c r="A40" s="141"/>
      <c r="B40" s="96" t="s">
        <v>214</v>
      </c>
      <c r="C40" s="97"/>
      <c r="D40" s="78"/>
      <c r="E40" s="78"/>
      <c r="F40" s="29">
        <f>F11+F13+F15+F20+F22+F30+F33+F35+F38+F24+F26</f>
        <v>1793899.1</v>
      </c>
      <c r="G40" s="29">
        <f>G11+G13+G15+G20+G22+G30+G33+G35+G38+G24+G26</f>
        <v>268531.7</v>
      </c>
      <c r="H40" s="29">
        <f>H11+H13+H15+H20+H22+H30+H33+H35+H38+H24+H26</f>
        <v>547238.7</v>
      </c>
      <c r="I40" s="29">
        <f>I11+I13+I15+I20+I22+I30+I33+I35+I38+I24+I26</f>
        <v>669528.7</v>
      </c>
      <c r="J40" s="29">
        <f>J11+J13+J15+J20+J22+J30+J33+J35+J38+J24</f>
        <v>152800</v>
      </c>
      <c r="K40" s="29">
        <f>K11+K13+K15+K20+K22+K30+K33+K35+K38+K24</f>
        <v>155800</v>
      </c>
      <c r="L40" s="77"/>
      <c r="M40" s="88"/>
    </row>
    <row r="41" spans="1:13" ht="18.75" customHeight="1">
      <c r="A41" s="142"/>
      <c r="B41" s="96" t="s">
        <v>8</v>
      </c>
      <c r="C41" s="97"/>
      <c r="D41" s="78"/>
      <c r="E41" s="78"/>
      <c r="F41" s="79">
        <f aca="true" t="shared" si="0" ref="F41:K41">F11+F13+F15+F20+F22+F30+F24+F26</f>
        <v>1738463</v>
      </c>
      <c r="G41" s="79">
        <f t="shared" si="0"/>
        <v>253253</v>
      </c>
      <c r="H41" s="79">
        <f t="shared" si="0"/>
        <v>531960</v>
      </c>
      <c r="I41" s="79">
        <f t="shared" si="0"/>
        <v>654250</v>
      </c>
      <c r="J41" s="79">
        <f t="shared" si="0"/>
        <v>148000</v>
      </c>
      <c r="K41" s="79">
        <f t="shared" si="0"/>
        <v>151000</v>
      </c>
      <c r="L41" s="77"/>
      <c r="M41" s="88"/>
    </row>
    <row r="42" spans="1:13" ht="18.75" customHeight="1">
      <c r="A42" s="142"/>
      <c r="B42" s="96" t="s">
        <v>215</v>
      </c>
      <c r="C42" s="97"/>
      <c r="D42" s="78"/>
      <c r="E42" s="78"/>
      <c r="F42" s="29">
        <f aca="true" t="shared" si="1" ref="F42:K42">F35</f>
        <v>15000</v>
      </c>
      <c r="G42" s="29">
        <f t="shared" si="1"/>
        <v>3000</v>
      </c>
      <c r="H42" s="29">
        <f t="shared" si="1"/>
        <v>3000</v>
      </c>
      <c r="I42" s="29">
        <f t="shared" si="1"/>
        <v>3000</v>
      </c>
      <c r="J42" s="29">
        <f t="shared" si="1"/>
        <v>3000</v>
      </c>
      <c r="K42" s="29">
        <f t="shared" si="1"/>
        <v>3000</v>
      </c>
      <c r="L42" s="77"/>
      <c r="M42" s="88"/>
    </row>
    <row r="43" spans="1:13" ht="18.75" customHeight="1">
      <c r="A43" s="143"/>
      <c r="B43" s="96" t="s">
        <v>216</v>
      </c>
      <c r="C43" s="97"/>
      <c r="D43" s="78"/>
      <c r="E43" s="78"/>
      <c r="F43" s="29">
        <f aca="true" t="shared" si="2" ref="F43:K43">F33+F38</f>
        <v>40436.100000000006</v>
      </c>
      <c r="G43" s="29">
        <f t="shared" si="2"/>
        <v>12278.7</v>
      </c>
      <c r="H43" s="29">
        <f t="shared" si="2"/>
        <v>12278.7</v>
      </c>
      <c r="I43" s="29">
        <f t="shared" si="2"/>
        <v>12278.7</v>
      </c>
      <c r="J43" s="29">
        <f t="shared" si="2"/>
        <v>1800</v>
      </c>
      <c r="K43" s="29">
        <f t="shared" si="2"/>
        <v>1800</v>
      </c>
      <c r="L43" s="77"/>
      <c r="M43" s="88"/>
    </row>
    <row r="44" spans="1:12" ht="23.25" customHeight="1">
      <c r="A44" s="28"/>
      <c r="B44" s="111" t="s">
        <v>199</v>
      </c>
      <c r="C44" s="93"/>
      <c r="D44" s="93"/>
      <c r="E44" s="93"/>
      <c r="F44" s="93"/>
      <c r="G44" s="93"/>
      <c r="H44" s="93"/>
      <c r="I44" s="93"/>
      <c r="J44" s="93"/>
      <c r="K44" s="93"/>
      <c r="L44" s="94"/>
    </row>
    <row r="45" spans="1:12" ht="17.25" customHeight="1">
      <c r="A45" s="28"/>
      <c r="B45" s="111" t="s">
        <v>200</v>
      </c>
      <c r="C45" s="93"/>
      <c r="D45" s="93"/>
      <c r="E45" s="93"/>
      <c r="F45" s="93"/>
      <c r="G45" s="93"/>
      <c r="H45" s="93"/>
      <c r="I45" s="93"/>
      <c r="J45" s="93"/>
      <c r="K45" s="93"/>
      <c r="L45" s="94"/>
    </row>
    <row r="46" spans="1:12" ht="28.5" customHeight="1">
      <c r="A46" s="141">
        <v>11</v>
      </c>
      <c r="B46" s="101" t="s">
        <v>57</v>
      </c>
      <c r="C46" s="102"/>
      <c r="D46" s="109" t="s">
        <v>50</v>
      </c>
      <c r="E46" s="109" t="s">
        <v>73</v>
      </c>
      <c r="F46" s="63">
        <f>SUM(G46:K46)</f>
        <v>2166020</v>
      </c>
      <c r="G46" s="63">
        <v>392000</v>
      </c>
      <c r="H46" s="63">
        <v>411600</v>
      </c>
      <c r="I46" s="63">
        <v>432180</v>
      </c>
      <c r="J46" s="63">
        <v>453780</v>
      </c>
      <c r="K46" s="63">
        <v>476460</v>
      </c>
      <c r="L46" s="109" t="s">
        <v>112</v>
      </c>
    </row>
    <row r="47" spans="1:12" ht="32.25" customHeight="1">
      <c r="A47" s="143"/>
      <c r="B47" s="103"/>
      <c r="C47" s="104"/>
      <c r="D47" s="110"/>
      <c r="E47" s="110"/>
      <c r="F47" s="53" t="s">
        <v>47</v>
      </c>
      <c r="G47" s="53" t="s">
        <v>47</v>
      </c>
      <c r="H47" s="53" t="s">
        <v>47</v>
      </c>
      <c r="I47" s="53" t="s">
        <v>47</v>
      </c>
      <c r="J47" s="53" t="s">
        <v>47</v>
      </c>
      <c r="K47" s="53" t="s">
        <v>47</v>
      </c>
      <c r="L47" s="110"/>
    </row>
    <row r="48" spans="1:12" ht="31.5" customHeight="1">
      <c r="A48" s="141">
        <v>12</v>
      </c>
      <c r="B48" s="101" t="s">
        <v>51</v>
      </c>
      <c r="C48" s="102"/>
      <c r="D48" s="109" t="s">
        <v>11</v>
      </c>
      <c r="E48" s="109">
        <v>2016</v>
      </c>
      <c r="F48" s="65">
        <f>SUM(G48:K48)</f>
        <v>40883.4</v>
      </c>
      <c r="G48" s="65">
        <v>40883.4</v>
      </c>
      <c r="H48" s="65"/>
      <c r="I48" s="65"/>
      <c r="J48" s="65"/>
      <c r="K48" s="65"/>
      <c r="L48" s="109" t="s">
        <v>229</v>
      </c>
    </row>
    <row r="49" spans="1:12" ht="22.5" customHeight="1">
      <c r="A49" s="142"/>
      <c r="B49" s="95"/>
      <c r="C49" s="115"/>
      <c r="D49" s="116"/>
      <c r="E49" s="116"/>
      <c r="F49" s="53" t="s">
        <v>9</v>
      </c>
      <c r="G49" s="53" t="s">
        <v>9</v>
      </c>
      <c r="H49" s="53"/>
      <c r="I49" s="53"/>
      <c r="J49" s="53"/>
      <c r="K49" s="53"/>
      <c r="L49" s="116"/>
    </row>
    <row r="50" spans="1:12" ht="27" customHeight="1">
      <c r="A50" s="142"/>
      <c r="B50" s="95"/>
      <c r="C50" s="115"/>
      <c r="D50" s="116"/>
      <c r="E50" s="116"/>
      <c r="F50" s="66">
        <f>SUM(G50:K50)</f>
        <v>244.1</v>
      </c>
      <c r="G50" s="66">
        <v>244.1</v>
      </c>
      <c r="H50" s="66"/>
      <c r="I50" s="66"/>
      <c r="J50" s="66"/>
      <c r="K50" s="66"/>
      <c r="L50" s="116"/>
    </row>
    <row r="51" spans="1:12" ht="22.5" customHeight="1">
      <c r="A51" s="143"/>
      <c r="B51" s="103"/>
      <c r="C51" s="104"/>
      <c r="D51" s="110"/>
      <c r="E51" s="110"/>
      <c r="F51" s="53" t="s">
        <v>69</v>
      </c>
      <c r="G51" s="53" t="s">
        <v>69</v>
      </c>
      <c r="H51" s="74"/>
      <c r="I51" s="74"/>
      <c r="J51" s="74"/>
      <c r="K51" s="74"/>
      <c r="L51" s="110"/>
    </row>
    <row r="52" spans="1:12" ht="46.5" customHeight="1">
      <c r="A52" s="141">
        <v>13</v>
      </c>
      <c r="B52" s="101" t="s">
        <v>182</v>
      </c>
      <c r="C52" s="102"/>
      <c r="D52" s="109" t="s">
        <v>183</v>
      </c>
      <c r="E52" s="180" t="s">
        <v>98</v>
      </c>
      <c r="F52" s="65">
        <f>SUM(G52:K52)</f>
        <v>6138</v>
      </c>
      <c r="G52" s="65">
        <v>2046</v>
      </c>
      <c r="H52" s="65">
        <v>2046</v>
      </c>
      <c r="I52" s="65">
        <v>2046</v>
      </c>
      <c r="J52" s="55"/>
      <c r="K52" s="55"/>
      <c r="L52" s="109" t="s">
        <v>184</v>
      </c>
    </row>
    <row r="53" spans="1:12" ht="47.25" customHeight="1">
      <c r="A53" s="143"/>
      <c r="B53" s="103"/>
      <c r="C53" s="104"/>
      <c r="D53" s="110"/>
      <c r="E53" s="181"/>
      <c r="F53" s="53" t="s">
        <v>9</v>
      </c>
      <c r="G53" s="53" t="s">
        <v>9</v>
      </c>
      <c r="H53" s="53" t="s">
        <v>9</v>
      </c>
      <c r="I53" s="53" t="s">
        <v>9</v>
      </c>
      <c r="J53" s="55"/>
      <c r="K53" s="55"/>
      <c r="L53" s="116"/>
    </row>
    <row r="54" spans="1:12" ht="54.75" customHeight="1">
      <c r="A54" s="28">
        <v>14</v>
      </c>
      <c r="B54" s="89" t="s">
        <v>143</v>
      </c>
      <c r="C54" s="90"/>
      <c r="D54" s="72" t="s">
        <v>11</v>
      </c>
      <c r="E54" s="72" t="s">
        <v>73</v>
      </c>
      <c r="F54" s="53">
        <f>SUM(G54:K54)</f>
        <v>0</v>
      </c>
      <c r="G54" s="53">
        <v>0</v>
      </c>
      <c r="H54" s="53">
        <v>0</v>
      </c>
      <c r="I54" s="53">
        <v>0</v>
      </c>
      <c r="J54" s="53">
        <v>0</v>
      </c>
      <c r="K54" s="53">
        <v>0</v>
      </c>
      <c r="L54" s="72" t="s">
        <v>185</v>
      </c>
    </row>
    <row r="55" spans="1:12" ht="22.5" customHeight="1">
      <c r="A55" s="141">
        <v>15</v>
      </c>
      <c r="B55" s="101" t="s">
        <v>169</v>
      </c>
      <c r="C55" s="102"/>
      <c r="D55" s="109" t="s">
        <v>155</v>
      </c>
      <c r="E55" s="109" t="s">
        <v>73</v>
      </c>
      <c r="F55" s="67">
        <f>SUM(G55:K55)</f>
        <v>18314.5</v>
      </c>
      <c r="G55" s="67">
        <v>3662.9</v>
      </c>
      <c r="H55" s="67">
        <v>3662.9</v>
      </c>
      <c r="I55" s="67">
        <v>3662.9</v>
      </c>
      <c r="J55" s="67">
        <v>3662.9</v>
      </c>
      <c r="K55" s="67">
        <v>3662.9</v>
      </c>
      <c r="L55" s="109" t="s">
        <v>171</v>
      </c>
    </row>
    <row r="56" spans="1:12" ht="22.5" customHeight="1">
      <c r="A56" s="142"/>
      <c r="B56" s="95"/>
      <c r="C56" s="115"/>
      <c r="D56" s="116"/>
      <c r="E56" s="116"/>
      <c r="F56" s="53" t="s">
        <v>33</v>
      </c>
      <c r="G56" s="53" t="s">
        <v>33</v>
      </c>
      <c r="H56" s="53" t="s">
        <v>33</v>
      </c>
      <c r="I56" s="53" t="s">
        <v>33</v>
      </c>
      <c r="J56" s="53" t="s">
        <v>33</v>
      </c>
      <c r="K56" s="53" t="s">
        <v>33</v>
      </c>
      <c r="L56" s="116"/>
    </row>
    <row r="57" spans="1:12" ht="22.5" customHeight="1">
      <c r="A57" s="142"/>
      <c r="B57" s="95"/>
      <c r="C57" s="115"/>
      <c r="D57" s="116"/>
      <c r="E57" s="116"/>
      <c r="F57" s="65">
        <f>SUM(G57:K57)</f>
        <v>35714.5</v>
      </c>
      <c r="G57" s="65">
        <v>7142.9</v>
      </c>
      <c r="H57" s="65">
        <v>7142.9</v>
      </c>
      <c r="I57" s="65">
        <v>7142.9</v>
      </c>
      <c r="J57" s="65">
        <v>7142.9</v>
      </c>
      <c r="K57" s="65">
        <v>7142.9</v>
      </c>
      <c r="L57" s="116"/>
    </row>
    <row r="58" spans="1:12" ht="22.5" customHeight="1">
      <c r="A58" s="142"/>
      <c r="B58" s="95"/>
      <c r="C58" s="115"/>
      <c r="D58" s="116"/>
      <c r="E58" s="116"/>
      <c r="F58" s="53" t="s">
        <v>9</v>
      </c>
      <c r="G58" s="53" t="s">
        <v>9</v>
      </c>
      <c r="H58" s="53" t="s">
        <v>9</v>
      </c>
      <c r="I58" s="53" t="s">
        <v>9</v>
      </c>
      <c r="J58" s="53" t="s">
        <v>9</v>
      </c>
      <c r="K58" s="53" t="s">
        <v>9</v>
      </c>
      <c r="L58" s="116"/>
    </row>
    <row r="59" spans="1:12" ht="22.5" customHeight="1">
      <c r="A59" s="142"/>
      <c r="B59" s="95"/>
      <c r="C59" s="115"/>
      <c r="D59" s="116"/>
      <c r="E59" s="116"/>
      <c r="F59" s="66">
        <f>SUM(G59:K59)</f>
        <v>3571.5</v>
      </c>
      <c r="G59" s="66">
        <v>714.3</v>
      </c>
      <c r="H59" s="66">
        <v>714.3</v>
      </c>
      <c r="I59" s="66">
        <v>714.3</v>
      </c>
      <c r="J59" s="66">
        <v>714.3</v>
      </c>
      <c r="K59" s="66">
        <v>714.3</v>
      </c>
      <c r="L59" s="116"/>
    </row>
    <row r="60" spans="1:12" ht="22.5" customHeight="1">
      <c r="A60" s="143"/>
      <c r="B60" s="103"/>
      <c r="C60" s="104"/>
      <c r="D60" s="110"/>
      <c r="E60" s="110"/>
      <c r="F60" s="74" t="s">
        <v>69</v>
      </c>
      <c r="G60" s="74" t="s">
        <v>69</v>
      </c>
      <c r="H60" s="74" t="s">
        <v>69</v>
      </c>
      <c r="I60" s="74" t="s">
        <v>69</v>
      </c>
      <c r="J60" s="74" t="s">
        <v>69</v>
      </c>
      <c r="K60" s="74" t="s">
        <v>69</v>
      </c>
      <c r="L60" s="110"/>
    </row>
    <row r="61" spans="1:12" ht="22.5" customHeight="1">
      <c r="A61" s="141">
        <v>16</v>
      </c>
      <c r="B61" s="101" t="s">
        <v>186</v>
      </c>
      <c r="C61" s="102"/>
      <c r="D61" s="109" t="s">
        <v>128</v>
      </c>
      <c r="E61" s="109" t="s">
        <v>73</v>
      </c>
      <c r="F61" s="65">
        <f>SUM(G61:K61)</f>
        <v>174500</v>
      </c>
      <c r="G61" s="65">
        <v>28500</v>
      </c>
      <c r="H61" s="65">
        <v>36500</v>
      </c>
      <c r="I61" s="65">
        <v>36500</v>
      </c>
      <c r="J61" s="65">
        <v>36500</v>
      </c>
      <c r="K61" s="65">
        <v>36500</v>
      </c>
      <c r="L61" s="109" t="s">
        <v>129</v>
      </c>
    </row>
    <row r="62" spans="1:12" ht="22.5" customHeight="1">
      <c r="A62" s="142"/>
      <c r="B62" s="95"/>
      <c r="C62" s="115"/>
      <c r="D62" s="116"/>
      <c r="E62" s="116"/>
      <c r="F62" s="53" t="s">
        <v>9</v>
      </c>
      <c r="G62" s="53" t="s">
        <v>9</v>
      </c>
      <c r="H62" s="53" t="s">
        <v>9</v>
      </c>
      <c r="I62" s="53" t="s">
        <v>9</v>
      </c>
      <c r="J62" s="53" t="s">
        <v>9</v>
      </c>
      <c r="K62" s="53" t="s">
        <v>9</v>
      </c>
      <c r="L62" s="116"/>
    </row>
    <row r="63" spans="1:12" ht="22.5" customHeight="1">
      <c r="A63" s="142"/>
      <c r="B63" s="95"/>
      <c r="C63" s="115"/>
      <c r="D63" s="116"/>
      <c r="E63" s="116"/>
      <c r="F63" s="66">
        <f>SUM(G63:K63)</f>
        <v>12500</v>
      </c>
      <c r="G63" s="66">
        <v>2500</v>
      </c>
      <c r="H63" s="66">
        <v>2500</v>
      </c>
      <c r="I63" s="66">
        <v>2500</v>
      </c>
      <c r="J63" s="66">
        <v>2500</v>
      </c>
      <c r="K63" s="66">
        <v>2500</v>
      </c>
      <c r="L63" s="116"/>
    </row>
    <row r="64" spans="1:12" ht="22.5" customHeight="1">
      <c r="A64" s="143"/>
      <c r="B64" s="103"/>
      <c r="C64" s="104"/>
      <c r="D64" s="110"/>
      <c r="E64" s="110"/>
      <c r="F64" s="74" t="s">
        <v>69</v>
      </c>
      <c r="G64" s="74" t="s">
        <v>69</v>
      </c>
      <c r="H64" s="74" t="s">
        <v>69</v>
      </c>
      <c r="I64" s="74" t="s">
        <v>69</v>
      </c>
      <c r="J64" s="74" t="s">
        <v>69</v>
      </c>
      <c r="K64" s="74" t="s">
        <v>69</v>
      </c>
      <c r="L64" s="110"/>
    </row>
    <row r="65" spans="1:12" ht="15.75" customHeight="1">
      <c r="A65" s="155" t="s">
        <v>170</v>
      </c>
      <c r="B65" s="156"/>
      <c r="C65" s="156"/>
      <c r="D65" s="156"/>
      <c r="E65" s="156"/>
      <c r="F65" s="156"/>
      <c r="G65" s="156"/>
      <c r="H65" s="156"/>
      <c r="I65" s="156"/>
      <c r="J65" s="156"/>
      <c r="K65" s="156"/>
      <c r="L65" s="157"/>
    </row>
    <row r="66" spans="1:12" ht="15.75" customHeight="1">
      <c r="A66" s="167" t="s">
        <v>201</v>
      </c>
      <c r="B66" s="168"/>
      <c r="C66" s="168"/>
      <c r="D66" s="168"/>
      <c r="E66" s="168"/>
      <c r="F66" s="168"/>
      <c r="G66" s="168"/>
      <c r="H66" s="168"/>
      <c r="I66" s="168"/>
      <c r="J66" s="168"/>
      <c r="K66" s="168"/>
      <c r="L66" s="169"/>
    </row>
    <row r="67" spans="1:12" ht="18.75" customHeight="1">
      <c r="A67" s="141">
        <v>17</v>
      </c>
      <c r="B67" s="191" t="s">
        <v>70</v>
      </c>
      <c r="C67" s="192"/>
      <c r="D67" s="131" t="s">
        <v>67</v>
      </c>
      <c r="E67" s="131" t="s">
        <v>68</v>
      </c>
      <c r="F67" s="65">
        <f>SUM(G67:K67)</f>
        <v>12180</v>
      </c>
      <c r="G67" s="65">
        <v>0</v>
      </c>
      <c r="H67" s="65">
        <v>0</v>
      </c>
      <c r="I67" s="65">
        <v>0</v>
      </c>
      <c r="J67" s="65">
        <v>5040</v>
      </c>
      <c r="K67" s="65">
        <v>7140</v>
      </c>
      <c r="L67" s="128" t="s">
        <v>71</v>
      </c>
    </row>
    <row r="68" spans="1:12" ht="14.25" customHeight="1">
      <c r="A68" s="142"/>
      <c r="B68" s="193"/>
      <c r="C68" s="194"/>
      <c r="D68" s="132"/>
      <c r="E68" s="132"/>
      <c r="F68" s="53" t="s">
        <v>9</v>
      </c>
      <c r="G68" s="53" t="s">
        <v>9</v>
      </c>
      <c r="H68" s="53" t="s">
        <v>9</v>
      </c>
      <c r="I68" s="53" t="s">
        <v>9</v>
      </c>
      <c r="J68" s="53" t="s">
        <v>9</v>
      </c>
      <c r="K68" s="53" t="s">
        <v>9</v>
      </c>
      <c r="L68" s="129"/>
    </row>
    <row r="69" spans="1:12" ht="15" customHeight="1">
      <c r="A69" s="142"/>
      <c r="B69" s="193"/>
      <c r="C69" s="194"/>
      <c r="D69" s="132"/>
      <c r="E69" s="132"/>
      <c r="F69" s="66">
        <f>SUM(G69:K69)</f>
        <v>5220</v>
      </c>
      <c r="G69" s="66">
        <v>0</v>
      </c>
      <c r="H69" s="66">
        <v>0</v>
      </c>
      <c r="I69" s="66">
        <v>0</v>
      </c>
      <c r="J69" s="66">
        <v>2160</v>
      </c>
      <c r="K69" s="66">
        <v>3060</v>
      </c>
      <c r="L69" s="129"/>
    </row>
    <row r="70" spans="1:12" ht="13.5" customHeight="1">
      <c r="A70" s="143"/>
      <c r="B70" s="195"/>
      <c r="C70" s="196"/>
      <c r="D70" s="133"/>
      <c r="E70" s="133"/>
      <c r="F70" s="53" t="s">
        <v>69</v>
      </c>
      <c r="G70" s="53" t="s">
        <v>69</v>
      </c>
      <c r="H70" s="53" t="s">
        <v>69</v>
      </c>
      <c r="I70" s="53" t="s">
        <v>69</v>
      </c>
      <c r="J70" s="53" t="s">
        <v>69</v>
      </c>
      <c r="K70" s="53" t="s">
        <v>69</v>
      </c>
      <c r="L70" s="130"/>
    </row>
    <row r="71" spans="1:12" ht="20.25" customHeight="1">
      <c r="A71" s="141">
        <v>18</v>
      </c>
      <c r="B71" s="122" t="s">
        <v>72</v>
      </c>
      <c r="C71" s="123"/>
      <c r="D71" s="131" t="s">
        <v>67</v>
      </c>
      <c r="E71" s="131" t="s">
        <v>73</v>
      </c>
      <c r="F71" s="65">
        <f>SUM(G71:K71)</f>
        <v>44366</v>
      </c>
      <c r="G71" s="65">
        <v>2590</v>
      </c>
      <c r="H71" s="65">
        <v>10052</v>
      </c>
      <c r="I71" s="65">
        <v>13090</v>
      </c>
      <c r="J71" s="65">
        <v>13720</v>
      </c>
      <c r="K71" s="65">
        <v>4914</v>
      </c>
      <c r="L71" s="128" t="s">
        <v>188</v>
      </c>
    </row>
    <row r="72" spans="1:12" ht="18" customHeight="1">
      <c r="A72" s="142"/>
      <c r="B72" s="124"/>
      <c r="C72" s="125"/>
      <c r="D72" s="132"/>
      <c r="E72" s="132"/>
      <c r="F72" s="53" t="s">
        <v>9</v>
      </c>
      <c r="G72" s="53" t="s">
        <v>9</v>
      </c>
      <c r="H72" s="53" t="s">
        <v>9</v>
      </c>
      <c r="I72" s="53" t="s">
        <v>9</v>
      </c>
      <c r="J72" s="53" t="s">
        <v>9</v>
      </c>
      <c r="K72" s="53" t="s">
        <v>9</v>
      </c>
      <c r="L72" s="129"/>
    </row>
    <row r="73" spans="1:12" ht="21.75" customHeight="1">
      <c r="A73" s="142"/>
      <c r="B73" s="124"/>
      <c r="C73" s="125"/>
      <c r="D73" s="132"/>
      <c r="E73" s="132"/>
      <c r="F73" s="66">
        <f>SUM(G73:K73)</f>
        <v>19014</v>
      </c>
      <c r="G73" s="66">
        <v>1110</v>
      </c>
      <c r="H73" s="66">
        <v>4308</v>
      </c>
      <c r="I73" s="66">
        <v>5610</v>
      </c>
      <c r="J73" s="66">
        <v>5880</v>
      </c>
      <c r="K73" s="66">
        <v>2106</v>
      </c>
      <c r="L73" s="129"/>
    </row>
    <row r="74" spans="1:12" ht="21.75" customHeight="1">
      <c r="A74" s="143"/>
      <c r="B74" s="126"/>
      <c r="C74" s="127"/>
      <c r="D74" s="133"/>
      <c r="E74" s="133"/>
      <c r="F74" s="53" t="s">
        <v>69</v>
      </c>
      <c r="G74" s="53" t="s">
        <v>69</v>
      </c>
      <c r="H74" s="53" t="s">
        <v>69</v>
      </c>
      <c r="I74" s="53" t="s">
        <v>69</v>
      </c>
      <c r="J74" s="53" t="s">
        <v>69</v>
      </c>
      <c r="K74" s="53" t="s">
        <v>69</v>
      </c>
      <c r="L74" s="130"/>
    </row>
    <row r="75" spans="1:17" s="44" customFormat="1" ht="25.5" customHeight="1">
      <c r="A75" s="131">
        <v>19</v>
      </c>
      <c r="B75" s="122" t="s">
        <v>74</v>
      </c>
      <c r="C75" s="123"/>
      <c r="D75" s="131" t="s">
        <v>67</v>
      </c>
      <c r="E75" s="131" t="s">
        <v>75</v>
      </c>
      <c r="F75" s="65">
        <f>SUM(G75:K75)</f>
        <v>4599</v>
      </c>
      <c r="G75" s="65">
        <v>140</v>
      </c>
      <c r="H75" s="65">
        <v>1540</v>
      </c>
      <c r="I75" s="65">
        <v>245</v>
      </c>
      <c r="J75" s="65">
        <v>2674</v>
      </c>
      <c r="K75" s="65">
        <v>0</v>
      </c>
      <c r="L75" s="128" t="s">
        <v>230</v>
      </c>
      <c r="M75" s="42"/>
      <c r="N75" s="41"/>
      <c r="O75" s="42"/>
      <c r="P75" s="41"/>
      <c r="Q75" s="41"/>
    </row>
    <row r="76" spans="1:17" s="44" customFormat="1" ht="22.5" customHeight="1">
      <c r="A76" s="132"/>
      <c r="B76" s="124"/>
      <c r="C76" s="125"/>
      <c r="D76" s="132"/>
      <c r="E76" s="132"/>
      <c r="F76" s="53" t="s">
        <v>9</v>
      </c>
      <c r="G76" s="53" t="s">
        <v>9</v>
      </c>
      <c r="H76" s="53" t="s">
        <v>9</v>
      </c>
      <c r="I76" s="53" t="s">
        <v>9</v>
      </c>
      <c r="J76" s="53" t="s">
        <v>9</v>
      </c>
      <c r="K76" s="53" t="s">
        <v>9</v>
      </c>
      <c r="L76" s="129"/>
      <c r="M76" s="42"/>
      <c r="N76" s="41"/>
      <c r="O76" s="42"/>
      <c r="P76" s="41"/>
      <c r="Q76" s="41"/>
    </row>
    <row r="77" spans="1:17" s="44" customFormat="1" ht="25.5" customHeight="1">
      <c r="A77" s="132"/>
      <c r="B77" s="124"/>
      <c r="C77" s="125"/>
      <c r="D77" s="132"/>
      <c r="E77" s="132"/>
      <c r="F77" s="66">
        <f>SUM(G77:K77)</f>
        <v>1971</v>
      </c>
      <c r="G77" s="66">
        <v>60</v>
      </c>
      <c r="H77" s="66">
        <v>660</v>
      </c>
      <c r="I77" s="66">
        <v>105</v>
      </c>
      <c r="J77" s="66">
        <v>1146</v>
      </c>
      <c r="K77" s="66">
        <v>0</v>
      </c>
      <c r="L77" s="129"/>
      <c r="M77" s="42"/>
      <c r="N77" s="41"/>
      <c r="O77" s="42"/>
      <c r="P77" s="41"/>
      <c r="Q77" s="41"/>
    </row>
    <row r="78" spans="1:17" s="44" customFormat="1" ht="21.75" customHeight="1">
      <c r="A78" s="133"/>
      <c r="B78" s="126"/>
      <c r="C78" s="127"/>
      <c r="D78" s="133"/>
      <c r="E78" s="133"/>
      <c r="F78" s="53" t="s">
        <v>69</v>
      </c>
      <c r="G78" s="53" t="s">
        <v>69</v>
      </c>
      <c r="H78" s="53" t="s">
        <v>69</v>
      </c>
      <c r="I78" s="53" t="s">
        <v>69</v>
      </c>
      <c r="J78" s="53" t="s">
        <v>69</v>
      </c>
      <c r="K78" s="53"/>
      <c r="L78" s="130"/>
      <c r="M78" s="42"/>
      <c r="N78" s="41"/>
      <c r="O78" s="42"/>
      <c r="P78" s="41"/>
      <c r="Q78" s="41"/>
    </row>
    <row r="79" spans="1:17" s="44" customFormat="1" ht="15.75" customHeight="1">
      <c r="A79" s="131">
        <v>20</v>
      </c>
      <c r="B79" s="191" t="s">
        <v>76</v>
      </c>
      <c r="C79" s="192"/>
      <c r="D79" s="131" t="s">
        <v>67</v>
      </c>
      <c r="E79" s="131" t="s">
        <v>77</v>
      </c>
      <c r="F79" s="65">
        <f>SUM(G79:K79)</f>
        <v>5921</v>
      </c>
      <c r="G79" s="65">
        <v>0</v>
      </c>
      <c r="H79" s="65">
        <v>0</v>
      </c>
      <c r="I79" s="65">
        <v>2428</v>
      </c>
      <c r="J79" s="65">
        <v>2214</v>
      </c>
      <c r="K79" s="65">
        <v>1279</v>
      </c>
      <c r="L79" s="128" t="s">
        <v>78</v>
      </c>
      <c r="M79" s="42"/>
      <c r="N79" s="41"/>
      <c r="O79" s="42"/>
      <c r="P79" s="41"/>
      <c r="Q79" s="41"/>
    </row>
    <row r="80" spans="1:17" s="44" customFormat="1" ht="14.25" customHeight="1">
      <c r="A80" s="132"/>
      <c r="B80" s="193"/>
      <c r="C80" s="194"/>
      <c r="D80" s="132"/>
      <c r="E80" s="132"/>
      <c r="F80" s="53" t="s">
        <v>9</v>
      </c>
      <c r="G80" s="53" t="s">
        <v>9</v>
      </c>
      <c r="H80" s="53" t="s">
        <v>9</v>
      </c>
      <c r="I80" s="53" t="s">
        <v>9</v>
      </c>
      <c r="J80" s="53" t="s">
        <v>9</v>
      </c>
      <c r="K80" s="53" t="s">
        <v>9</v>
      </c>
      <c r="L80" s="129"/>
      <c r="M80" s="42"/>
      <c r="N80" s="41"/>
      <c r="O80" s="42"/>
      <c r="P80" s="41"/>
      <c r="Q80" s="41"/>
    </row>
    <row r="81" spans="1:17" s="44" customFormat="1" ht="16.5" customHeight="1">
      <c r="A81" s="132"/>
      <c r="B81" s="193"/>
      <c r="C81" s="194"/>
      <c r="D81" s="132"/>
      <c r="E81" s="132"/>
      <c r="F81" s="66">
        <f>SUM(G81:K81)</f>
        <v>2537</v>
      </c>
      <c r="G81" s="66">
        <v>0</v>
      </c>
      <c r="H81" s="66">
        <v>0</v>
      </c>
      <c r="I81" s="66">
        <v>1041</v>
      </c>
      <c r="J81" s="66">
        <v>948</v>
      </c>
      <c r="K81" s="66">
        <v>548</v>
      </c>
      <c r="L81" s="129"/>
      <c r="M81" s="42"/>
      <c r="N81" s="41"/>
      <c r="O81" s="42"/>
      <c r="P81" s="41"/>
      <c r="Q81" s="41"/>
    </row>
    <row r="82" spans="1:17" s="44" customFormat="1" ht="15.75" customHeight="1">
      <c r="A82" s="133"/>
      <c r="B82" s="195"/>
      <c r="C82" s="196"/>
      <c r="D82" s="133"/>
      <c r="E82" s="133"/>
      <c r="F82" s="53" t="s">
        <v>69</v>
      </c>
      <c r="G82" s="53" t="s">
        <v>69</v>
      </c>
      <c r="H82" s="53" t="s">
        <v>69</v>
      </c>
      <c r="I82" s="53" t="s">
        <v>69</v>
      </c>
      <c r="J82" s="53" t="s">
        <v>69</v>
      </c>
      <c r="K82" s="53" t="s">
        <v>69</v>
      </c>
      <c r="L82" s="130"/>
      <c r="M82" s="42"/>
      <c r="N82" s="41"/>
      <c r="O82" s="42"/>
      <c r="P82" s="41"/>
      <c r="Q82" s="41"/>
    </row>
    <row r="83" spans="1:17" s="44" customFormat="1" ht="16.5" customHeight="1">
      <c r="A83" s="131">
        <v>21</v>
      </c>
      <c r="B83" s="122" t="s">
        <v>79</v>
      </c>
      <c r="C83" s="123"/>
      <c r="D83" s="131" t="s">
        <v>67</v>
      </c>
      <c r="E83" s="131" t="s">
        <v>73</v>
      </c>
      <c r="F83" s="65">
        <f>SUM(G83:K83)</f>
        <v>7763</v>
      </c>
      <c r="G83" s="65">
        <v>238</v>
      </c>
      <c r="H83" s="65">
        <v>1525</v>
      </c>
      <c r="I83" s="65">
        <v>1600</v>
      </c>
      <c r="J83" s="65">
        <v>1600</v>
      </c>
      <c r="K83" s="65">
        <v>2800</v>
      </c>
      <c r="L83" s="128" t="s">
        <v>80</v>
      </c>
      <c r="M83" s="42"/>
      <c r="N83" s="41"/>
      <c r="O83" s="42"/>
      <c r="P83" s="41"/>
      <c r="Q83" s="41"/>
    </row>
    <row r="84" spans="1:17" s="44" customFormat="1" ht="14.25" customHeight="1">
      <c r="A84" s="132"/>
      <c r="B84" s="124"/>
      <c r="C84" s="125"/>
      <c r="D84" s="132"/>
      <c r="E84" s="132"/>
      <c r="F84" s="53" t="s">
        <v>9</v>
      </c>
      <c r="G84" s="53" t="s">
        <v>9</v>
      </c>
      <c r="H84" s="53" t="s">
        <v>9</v>
      </c>
      <c r="I84" s="53" t="s">
        <v>9</v>
      </c>
      <c r="J84" s="53" t="s">
        <v>9</v>
      </c>
      <c r="K84" s="53" t="s">
        <v>9</v>
      </c>
      <c r="L84" s="129"/>
      <c r="M84" s="42"/>
      <c r="N84" s="41"/>
      <c r="O84" s="42"/>
      <c r="P84" s="41"/>
      <c r="Q84" s="41"/>
    </row>
    <row r="85" spans="1:17" s="44" customFormat="1" ht="15" customHeight="1">
      <c r="A85" s="132"/>
      <c r="B85" s="124"/>
      <c r="C85" s="125"/>
      <c r="D85" s="132"/>
      <c r="E85" s="132"/>
      <c r="F85" s="66">
        <f>SUM(G85:K85)</f>
        <v>3325</v>
      </c>
      <c r="G85" s="66">
        <v>102</v>
      </c>
      <c r="H85" s="66">
        <v>653</v>
      </c>
      <c r="I85" s="66">
        <v>685</v>
      </c>
      <c r="J85" s="66">
        <v>685</v>
      </c>
      <c r="K85" s="66">
        <v>1200</v>
      </c>
      <c r="L85" s="129"/>
      <c r="M85" s="42"/>
      <c r="N85" s="41"/>
      <c r="O85" s="42"/>
      <c r="P85" s="41"/>
      <c r="Q85" s="41"/>
    </row>
    <row r="86" spans="1:17" s="44" customFormat="1" ht="15" customHeight="1">
      <c r="A86" s="133"/>
      <c r="B86" s="126"/>
      <c r="C86" s="127"/>
      <c r="D86" s="133"/>
      <c r="E86" s="133"/>
      <c r="F86" s="53" t="s">
        <v>69</v>
      </c>
      <c r="G86" s="53" t="s">
        <v>69</v>
      </c>
      <c r="H86" s="53" t="s">
        <v>69</v>
      </c>
      <c r="I86" s="53" t="s">
        <v>69</v>
      </c>
      <c r="J86" s="53" t="s">
        <v>69</v>
      </c>
      <c r="K86" s="53" t="s">
        <v>69</v>
      </c>
      <c r="L86" s="130"/>
      <c r="M86" s="42"/>
      <c r="N86" s="41"/>
      <c r="O86" s="42"/>
      <c r="P86" s="41"/>
      <c r="Q86" s="41"/>
    </row>
    <row r="87" spans="1:17" s="44" customFormat="1" ht="19.5" customHeight="1">
      <c r="A87" s="131">
        <v>22</v>
      </c>
      <c r="B87" s="122" t="s">
        <v>81</v>
      </c>
      <c r="C87" s="123"/>
      <c r="D87" s="131" t="s">
        <v>67</v>
      </c>
      <c r="E87" s="131">
        <v>2016</v>
      </c>
      <c r="F87" s="65">
        <f>SUM(G87:K87)</f>
        <v>1330</v>
      </c>
      <c r="G87" s="65">
        <v>1330</v>
      </c>
      <c r="H87" s="65"/>
      <c r="I87" s="65"/>
      <c r="J87" s="65"/>
      <c r="K87" s="65"/>
      <c r="L87" s="128" t="s">
        <v>82</v>
      </c>
      <c r="M87" s="42"/>
      <c r="N87" s="41"/>
      <c r="O87" s="42"/>
      <c r="P87" s="41"/>
      <c r="Q87" s="41"/>
    </row>
    <row r="88" spans="1:17" s="44" customFormat="1" ht="19.5" customHeight="1">
      <c r="A88" s="132"/>
      <c r="B88" s="124"/>
      <c r="C88" s="125"/>
      <c r="D88" s="132"/>
      <c r="E88" s="132"/>
      <c r="F88" s="53" t="s">
        <v>9</v>
      </c>
      <c r="G88" s="53" t="s">
        <v>9</v>
      </c>
      <c r="H88" s="53"/>
      <c r="I88" s="53"/>
      <c r="J88" s="53"/>
      <c r="K88" s="53"/>
      <c r="L88" s="129"/>
      <c r="M88" s="42"/>
      <c r="N88" s="41"/>
      <c r="O88" s="42"/>
      <c r="P88" s="41"/>
      <c r="Q88" s="41"/>
    </row>
    <row r="89" spans="1:17" s="44" customFormat="1" ht="19.5" customHeight="1">
      <c r="A89" s="132"/>
      <c r="B89" s="124"/>
      <c r="C89" s="125"/>
      <c r="D89" s="132"/>
      <c r="E89" s="132"/>
      <c r="F89" s="66">
        <f>SUM(G89:K89)</f>
        <v>570</v>
      </c>
      <c r="G89" s="66">
        <v>570</v>
      </c>
      <c r="H89" s="66"/>
      <c r="I89" s="66"/>
      <c r="J89" s="66"/>
      <c r="K89" s="66"/>
      <c r="L89" s="129"/>
      <c r="M89" s="42"/>
      <c r="N89" s="41"/>
      <c r="O89" s="42"/>
      <c r="P89" s="41"/>
      <c r="Q89" s="41"/>
    </row>
    <row r="90" spans="1:17" s="44" customFormat="1" ht="19.5" customHeight="1">
      <c r="A90" s="133"/>
      <c r="B90" s="126"/>
      <c r="C90" s="127"/>
      <c r="D90" s="133"/>
      <c r="E90" s="133"/>
      <c r="F90" s="53" t="s">
        <v>69</v>
      </c>
      <c r="G90" s="53" t="s">
        <v>69</v>
      </c>
      <c r="H90" s="53"/>
      <c r="I90" s="53"/>
      <c r="J90" s="53"/>
      <c r="K90" s="53"/>
      <c r="L90" s="130"/>
      <c r="M90" s="42"/>
      <c r="N90" s="41"/>
      <c r="O90" s="42"/>
      <c r="P90" s="41"/>
      <c r="Q90" s="41"/>
    </row>
    <row r="91" spans="1:17" s="44" customFormat="1" ht="24" customHeight="1">
      <c r="A91" s="131">
        <v>23</v>
      </c>
      <c r="B91" s="122" t="s">
        <v>83</v>
      </c>
      <c r="C91" s="123"/>
      <c r="D91" s="131" t="s">
        <v>46</v>
      </c>
      <c r="E91" s="131" t="s">
        <v>73</v>
      </c>
      <c r="F91" s="65">
        <f>SUM(G91:K91)</f>
        <v>9340</v>
      </c>
      <c r="G91" s="65">
        <v>1490</v>
      </c>
      <c r="H91" s="65">
        <v>2669</v>
      </c>
      <c r="I91" s="65">
        <v>1712</v>
      </c>
      <c r="J91" s="65">
        <v>1726</v>
      </c>
      <c r="K91" s="65">
        <v>1743</v>
      </c>
      <c r="L91" s="128" t="s">
        <v>84</v>
      </c>
      <c r="M91" s="42"/>
      <c r="N91" s="41"/>
      <c r="O91" s="42"/>
      <c r="P91" s="41"/>
      <c r="Q91" s="41"/>
    </row>
    <row r="92" spans="1:17" s="44" customFormat="1" ht="19.5" customHeight="1">
      <c r="A92" s="132"/>
      <c r="B92" s="124"/>
      <c r="C92" s="125"/>
      <c r="D92" s="132"/>
      <c r="E92" s="132"/>
      <c r="F92" s="53" t="s">
        <v>9</v>
      </c>
      <c r="G92" s="53" t="s">
        <v>9</v>
      </c>
      <c r="H92" s="53" t="s">
        <v>9</v>
      </c>
      <c r="I92" s="53" t="s">
        <v>9</v>
      </c>
      <c r="J92" s="53" t="s">
        <v>9</v>
      </c>
      <c r="K92" s="53" t="s">
        <v>9</v>
      </c>
      <c r="L92" s="129"/>
      <c r="M92" s="42"/>
      <c r="N92" s="41"/>
      <c r="O92" s="42"/>
      <c r="P92" s="41"/>
      <c r="Q92" s="41"/>
    </row>
    <row r="93" spans="1:17" s="44" customFormat="1" ht="19.5" customHeight="1">
      <c r="A93" s="132"/>
      <c r="B93" s="124"/>
      <c r="C93" s="125"/>
      <c r="D93" s="132"/>
      <c r="E93" s="132"/>
      <c r="F93" s="66">
        <f>SUM(G93:K93)</f>
        <v>4001</v>
      </c>
      <c r="G93" s="66">
        <v>638</v>
      </c>
      <c r="H93" s="66">
        <v>1143</v>
      </c>
      <c r="I93" s="66">
        <v>733</v>
      </c>
      <c r="J93" s="66">
        <v>740</v>
      </c>
      <c r="K93" s="66">
        <v>747</v>
      </c>
      <c r="L93" s="129"/>
      <c r="M93" s="42"/>
      <c r="N93" s="41"/>
      <c r="O93" s="42"/>
      <c r="P93" s="41"/>
      <c r="Q93" s="41"/>
    </row>
    <row r="94" spans="1:17" s="44" customFormat="1" ht="19.5" customHeight="1">
      <c r="A94" s="133"/>
      <c r="B94" s="126"/>
      <c r="C94" s="127"/>
      <c r="D94" s="133"/>
      <c r="E94" s="133"/>
      <c r="F94" s="53" t="s">
        <v>69</v>
      </c>
      <c r="G94" s="53" t="s">
        <v>69</v>
      </c>
      <c r="H94" s="53" t="s">
        <v>69</v>
      </c>
      <c r="I94" s="53" t="s">
        <v>69</v>
      </c>
      <c r="J94" s="53" t="s">
        <v>69</v>
      </c>
      <c r="K94" s="53" t="s">
        <v>69</v>
      </c>
      <c r="L94" s="130"/>
      <c r="M94" s="71"/>
      <c r="N94" s="41"/>
      <c r="O94" s="42"/>
      <c r="P94" s="41"/>
      <c r="Q94" s="41"/>
    </row>
    <row r="95" spans="1:17" s="44" customFormat="1" ht="12.75" customHeight="1">
      <c r="A95" s="131">
        <v>24</v>
      </c>
      <c r="B95" s="101" t="s">
        <v>91</v>
      </c>
      <c r="C95" s="102"/>
      <c r="D95" s="109" t="s">
        <v>92</v>
      </c>
      <c r="E95" s="109">
        <v>2016</v>
      </c>
      <c r="F95" s="65">
        <f>SUM(G95:K95)</f>
        <v>8439</v>
      </c>
      <c r="G95" s="65">
        <v>8439</v>
      </c>
      <c r="H95" s="65"/>
      <c r="I95" s="65"/>
      <c r="J95" s="65"/>
      <c r="K95" s="65"/>
      <c r="L95" s="109" t="s">
        <v>96</v>
      </c>
      <c r="M95" s="42"/>
      <c r="N95" s="41"/>
      <c r="O95" s="42"/>
      <c r="P95" s="41"/>
      <c r="Q95" s="41"/>
    </row>
    <row r="96" spans="1:17" s="44" customFormat="1" ht="12.75">
      <c r="A96" s="132"/>
      <c r="B96" s="95"/>
      <c r="C96" s="115"/>
      <c r="D96" s="116"/>
      <c r="E96" s="116"/>
      <c r="F96" s="53" t="s">
        <v>9</v>
      </c>
      <c r="G96" s="53" t="s">
        <v>9</v>
      </c>
      <c r="H96" s="53"/>
      <c r="I96" s="53"/>
      <c r="J96" s="53"/>
      <c r="K96" s="53"/>
      <c r="L96" s="116"/>
      <c r="M96" s="42"/>
      <c r="N96" s="41"/>
      <c r="O96" s="42"/>
      <c r="P96" s="41"/>
      <c r="Q96" s="41"/>
    </row>
    <row r="97" spans="1:17" s="44" customFormat="1" ht="12.75">
      <c r="A97" s="132"/>
      <c r="B97" s="95"/>
      <c r="C97" s="115"/>
      <c r="D97" s="116"/>
      <c r="E97" s="116"/>
      <c r="F97" s="66">
        <f>SUM(G97:K97)</f>
        <v>261</v>
      </c>
      <c r="G97" s="66">
        <v>261</v>
      </c>
      <c r="H97" s="66"/>
      <c r="I97" s="66"/>
      <c r="J97" s="66"/>
      <c r="K97" s="66"/>
      <c r="L97" s="116"/>
      <c r="M97" s="42"/>
      <c r="N97" s="41"/>
      <c r="O97" s="42"/>
      <c r="P97" s="41"/>
      <c r="Q97" s="41"/>
    </row>
    <row r="98" spans="1:17" s="44" customFormat="1" ht="12.75">
      <c r="A98" s="133"/>
      <c r="B98" s="103"/>
      <c r="C98" s="104"/>
      <c r="D98" s="110"/>
      <c r="E98" s="110"/>
      <c r="F98" s="53" t="s">
        <v>69</v>
      </c>
      <c r="G98" s="53" t="s">
        <v>69</v>
      </c>
      <c r="H98" s="53"/>
      <c r="I98" s="53"/>
      <c r="J98" s="53"/>
      <c r="K98" s="53"/>
      <c r="L98" s="110"/>
      <c r="M98" s="42"/>
      <c r="N98" s="41"/>
      <c r="O98" s="42"/>
      <c r="P98" s="41"/>
      <c r="Q98" s="41"/>
    </row>
    <row r="99" spans="1:17" s="44" customFormat="1" ht="12.75" customHeight="1">
      <c r="A99" s="141">
        <v>25</v>
      </c>
      <c r="B99" s="101" t="s">
        <v>97</v>
      </c>
      <c r="C99" s="102"/>
      <c r="D99" s="109" t="s">
        <v>231</v>
      </c>
      <c r="E99" s="109" t="s">
        <v>98</v>
      </c>
      <c r="F99" s="65">
        <f>SUM(G99:K99)</f>
        <v>75992</v>
      </c>
      <c r="G99" s="65">
        <v>43303</v>
      </c>
      <c r="H99" s="65">
        <v>28615</v>
      </c>
      <c r="I99" s="65">
        <v>4074</v>
      </c>
      <c r="J99" s="65"/>
      <c r="K99" s="65"/>
      <c r="L99" s="109" t="s">
        <v>232</v>
      </c>
      <c r="M99" s="42"/>
      <c r="N99" s="41"/>
      <c r="O99" s="42"/>
      <c r="P99" s="41"/>
      <c r="Q99" s="41"/>
    </row>
    <row r="100" spans="1:17" s="44" customFormat="1" ht="12.75">
      <c r="A100" s="142"/>
      <c r="B100" s="95"/>
      <c r="C100" s="115"/>
      <c r="D100" s="116"/>
      <c r="E100" s="116"/>
      <c r="F100" s="53" t="s">
        <v>9</v>
      </c>
      <c r="G100" s="53" t="s">
        <v>9</v>
      </c>
      <c r="H100" s="53" t="s">
        <v>9</v>
      </c>
      <c r="I100" s="53" t="s">
        <v>9</v>
      </c>
      <c r="J100" s="53"/>
      <c r="K100" s="53"/>
      <c r="L100" s="116"/>
      <c r="M100" s="42"/>
      <c r="N100" s="41"/>
      <c r="O100" s="42"/>
      <c r="P100" s="41"/>
      <c r="Q100" s="41"/>
    </row>
    <row r="101" spans="1:17" s="44" customFormat="1" ht="12.75">
      <c r="A101" s="142"/>
      <c r="B101" s="95"/>
      <c r="C101" s="115"/>
      <c r="D101" s="116"/>
      <c r="E101" s="116"/>
      <c r="F101" s="66">
        <f>SUM(G101:K101)</f>
        <v>2350</v>
      </c>
      <c r="G101" s="66">
        <v>1339</v>
      </c>
      <c r="H101" s="66">
        <v>885</v>
      </c>
      <c r="I101" s="66">
        <v>126</v>
      </c>
      <c r="J101" s="66"/>
      <c r="K101" s="66"/>
      <c r="L101" s="116"/>
      <c r="M101" s="42"/>
      <c r="N101" s="41"/>
      <c r="O101" s="42"/>
      <c r="P101" s="41"/>
      <c r="Q101" s="41"/>
    </row>
    <row r="102" spans="1:17" s="44" customFormat="1" ht="12.75">
      <c r="A102" s="143"/>
      <c r="B102" s="103"/>
      <c r="C102" s="104"/>
      <c r="D102" s="110"/>
      <c r="E102" s="110"/>
      <c r="F102" s="53" t="s">
        <v>69</v>
      </c>
      <c r="G102" s="53" t="s">
        <v>69</v>
      </c>
      <c r="H102" s="53" t="s">
        <v>69</v>
      </c>
      <c r="I102" s="53" t="s">
        <v>69</v>
      </c>
      <c r="J102" s="53"/>
      <c r="K102" s="53"/>
      <c r="L102" s="110"/>
      <c r="M102" s="71"/>
      <c r="N102" s="41"/>
      <c r="O102" s="42"/>
      <c r="P102" s="41"/>
      <c r="Q102" s="41"/>
    </row>
    <row r="103" spans="1:17" s="44" customFormat="1" ht="12.75" customHeight="1">
      <c r="A103" s="141">
        <v>26</v>
      </c>
      <c r="B103" s="101" t="s">
        <v>99</v>
      </c>
      <c r="C103" s="102"/>
      <c r="D103" s="109" t="s">
        <v>231</v>
      </c>
      <c r="E103" s="109" t="s">
        <v>89</v>
      </c>
      <c r="F103" s="65">
        <f>SUM(G103:K103)</f>
        <v>31815</v>
      </c>
      <c r="G103" s="65">
        <v>16315</v>
      </c>
      <c r="H103" s="65">
        <v>15500</v>
      </c>
      <c r="I103" s="65"/>
      <c r="J103" s="65"/>
      <c r="K103" s="65"/>
      <c r="L103" s="109" t="s">
        <v>233</v>
      </c>
      <c r="M103" s="42"/>
      <c r="N103" s="41"/>
      <c r="O103" s="42"/>
      <c r="P103" s="41"/>
      <c r="Q103" s="41"/>
    </row>
    <row r="104" spans="1:17" s="44" customFormat="1" ht="12.75">
      <c r="A104" s="142"/>
      <c r="B104" s="95"/>
      <c r="C104" s="115"/>
      <c r="D104" s="116"/>
      <c r="E104" s="116"/>
      <c r="F104" s="53" t="s">
        <v>9</v>
      </c>
      <c r="G104" s="53" t="s">
        <v>9</v>
      </c>
      <c r="H104" s="53" t="s">
        <v>9</v>
      </c>
      <c r="I104" s="53"/>
      <c r="J104" s="53"/>
      <c r="K104" s="53"/>
      <c r="L104" s="116"/>
      <c r="M104" s="42"/>
      <c r="N104" s="41"/>
      <c r="O104" s="42"/>
      <c r="P104" s="41"/>
      <c r="Q104" s="41"/>
    </row>
    <row r="105" spans="1:17" s="44" customFormat="1" ht="12.75">
      <c r="A105" s="142"/>
      <c r="B105" s="95"/>
      <c r="C105" s="115"/>
      <c r="D105" s="116"/>
      <c r="E105" s="116"/>
      <c r="F105" s="66">
        <f>SUM(G105:K105)</f>
        <v>970</v>
      </c>
      <c r="G105" s="66">
        <v>505</v>
      </c>
      <c r="H105" s="66">
        <v>465</v>
      </c>
      <c r="I105" s="66"/>
      <c r="J105" s="66"/>
      <c r="K105" s="66"/>
      <c r="L105" s="116"/>
      <c r="M105" s="71"/>
      <c r="N105" s="41"/>
      <c r="O105" s="42"/>
      <c r="P105" s="41"/>
      <c r="Q105" s="41"/>
    </row>
    <row r="106" spans="1:17" s="44" customFormat="1" ht="12.75">
      <c r="A106" s="143"/>
      <c r="B106" s="103"/>
      <c r="C106" s="104"/>
      <c r="D106" s="110"/>
      <c r="E106" s="110"/>
      <c r="F106" s="53" t="s">
        <v>69</v>
      </c>
      <c r="G106" s="53" t="s">
        <v>69</v>
      </c>
      <c r="H106" s="53" t="s">
        <v>69</v>
      </c>
      <c r="I106" s="53"/>
      <c r="J106" s="53"/>
      <c r="K106" s="53"/>
      <c r="L106" s="110"/>
      <c r="M106" s="42"/>
      <c r="N106" s="41"/>
      <c r="O106" s="42"/>
      <c r="P106" s="41"/>
      <c r="Q106" s="41"/>
    </row>
    <row r="107" spans="1:12" ht="17.25" customHeight="1">
      <c r="A107" s="145" t="s">
        <v>202</v>
      </c>
      <c r="B107" s="146"/>
      <c r="C107" s="146"/>
      <c r="D107" s="146"/>
      <c r="E107" s="146"/>
      <c r="F107" s="146"/>
      <c r="G107" s="146"/>
      <c r="H107" s="146"/>
      <c r="I107" s="146"/>
      <c r="J107" s="146"/>
      <c r="K107" s="146"/>
      <c r="L107" s="147"/>
    </row>
    <row r="108" spans="1:12" ht="12.75" customHeight="1">
      <c r="A108" s="141">
        <v>27</v>
      </c>
      <c r="B108" s="101" t="s">
        <v>119</v>
      </c>
      <c r="C108" s="102"/>
      <c r="D108" s="152" t="s">
        <v>234</v>
      </c>
      <c r="E108" s="152">
        <v>2020</v>
      </c>
      <c r="F108" s="65">
        <f>SUM(G108:K108)</f>
        <v>617000</v>
      </c>
      <c r="G108" s="65"/>
      <c r="H108" s="65"/>
      <c r="I108" s="65">
        <v>100000</v>
      </c>
      <c r="J108" s="65">
        <v>200000</v>
      </c>
      <c r="K108" s="28">
        <v>317000</v>
      </c>
      <c r="L108" s="152" t="s">
        <v>235</v>
      </c>
    </row>
    <row r="109" spans="1:12" ht="12.75">
      <c r="A109" s="142"/>
      <c r="B109" s="95"/>
      <c r="C109" s="115"/>
      <c r="D109" s="153"/>
      <c r="E109" s="153"/>
      <c r="F109" s="53" t="s">
        <v>9</v>
      </c>
      <c r="G109" s="53"/>
      <c r="H109" s="53"/>
      <c r="I109" s="53"/>
      <c r="J109" s="53"/>
      <c r="K109" s="53" t="s">
        <v>9</v>
      </c>
      <c r="L109" s="153"/>
    </row>
    <row r="110" spans="1:17" ht="12.75">
      <c r="A110" s="142"/>
      <c r="B110" s="95"/>
      <c r="C110" s="115"/>
      <c r="D110" s="153"/>
      <c r="E110" s="153"/>
      <c r="F110" s="66">
        <f>SUM(G110:K110)</f>
        <v>18000</v>
      </c>
      <c r="G110" s="66"/>
      <c r="H110" s="66"/>
      <c r="I110" s="66"/>
      <c r="J110" s="66"/>
      <c r="K110" s="66">
        <v>18000</v>
      </c>
      <c r="L110" s="153"/>
      <c r="M110" s="71"/>
      <c r="Q110" s="228"/>
    </row>
    <row r="111" spans="1:17" ht="12.75">
      <c r="A111" s="143"/>
      <c r="B111" s="103"/>
      <c r="C111" s="104"/>
      <c r="D111" s="154"/>
      <c r="E111" s="154"/>
      <c r="F111" s="53" t="s">
        <v>69</v>
      </c>
      <c r="G111" s="53"/>
      <c r="H111" s="53"/>
      <c r="I111" s="53"/>
      <c r="J111" s="53"/>
      <c r="K111" s="53" t="s">
        <v>69</v>
      </c>
      <c r="L111" s="154"/>
      <c r="Q111" s="229"/>
    </row>
    <row r="112" spans="1:17" ht="30" customHeight="1">
      <c r="A112" s="141">
        <v>28</v>
      </c>
      <c r="B112" s="101" t="s">
        <v>120</v>
      </c>
      <c r="C112" s="102"/>
      <c r="D112" s="109" t="s">
        <v>117</v>
      </c>
      <c r="E112" s="109" t="s">
        <v>73</v>
      </c>
      <c r="F112" s="66">
        <f>SUM(G112:K112)</f>
        <v>64800</v>
      </c>
      <c r="G112" s="66">
        <v>12960</v>
      </c>
      <c r="H112" s="66">
        <v>12960</v>
      </c>
      <c r="I112" s="66">
        <v>12960</v>
      </c>
      <c r="J112" s="66">
        <v>12960</v>
      </c>
      <c r="K112" s="66">
        <v>12960</v>
      </c>
      <c r="L112" s="180" t="s">
        <v>118</v>
      </c>
      <c r="Q112" s="229"/>
    </row>
    <row r="113" spans="1:17" ht="12.75">
      <c r="A113" s="143"/>
      <c r="B113" s="103"/>
      <c r="C113" s="104"/>
      <c r="D113" s="110"/>
      <c r="E113" s="110"/>
      <c r="F113" s="53" t="s">
        <v>69</v>
      </c>
      <c r="G113" s="53" t="s">
        <v>69</v>
      </c>
      <c r="H113" s="53" t="s">
        <v>69</v>
      </c>
      <c r="I113" s="53" t="s">
        <v>69</v>
      </c>
      <c r="J113" s="53" t="s">
        <v>69</v>
      </c>
      <c r="K113" s="53" t="s">
        <v>69</v>
      </c>
      <c r="L113" s="181"/>
      <c r="Q113" s="230"/>
    </row>
    <row r="114" spans="1:12" ht="21" customHeight="1">
      <c r="A114" s="141">
        <v>29</v>
      </c>
      <c r="B114" s="101" t="s">
        <v>236</v>
      </c>
      <c r="C114" s="102"/>
      <c r="D114" s="109" t="s">
        <v>234</v>
      </c>
      <c r="E114" s="109" t="s">
        <v>89</v>
      </c>
      <c r="F114" s="65">
        <f>SUM(G114:K114)</f>
        <v>28650</v>
      </c>
      <c r="G114" s="65">
        <v>14325</v>
      </c>
      <c r="H114" s="65">
        <v>14325</v>
      </c>
      <c r="I114" s="65">
        <v>0</v>
      </c>
      <c r="J114" s="65">
        <v>0</v>
      </c>
      <c r="K114" s="65">
        <v>0</v>
      </c>
      <c r="L114" s="180" t="s">
        <v>121</v>
      </c>
    </row>
    <row r="115" spans="1:12" ht="18" customHeight="1">
      <c r="A115" s="142"/>
      <c r="B115" s="95"/>
      <c r="C115" s="115"/>
      <c r="D115" s="116"/>
      <c r="E115" s="116"/>
      <c r="F115" s="53" t="s">
        <v>9</v>
      </c>
      <c r="G115" s="53" t="s">
        <v>9</v>
      </c>
      <c r="H115" s="53" t="s">
        <v>9</v>
      </c>
      <c r="I115" s="53"/>
      <c r="J115" s="53"/>
      <c r="K115" s="53"/>
      <c r="L115" s="221"/>
    </row>
    <row r="116" spans="1:12" ht="18" customHeight="1">
      <c r="A116" s="142"/>
      <c r="B116" s="95"/>
      <c r="C116" s="115"/>
      <c r="D116" s="116"/>
      <c r="E116" s="116"/>
      <c r="F116" s="66">
        <f>SUM(G116:K116)</f>
        <v>6860</v>
      </c>
      <c r="G116" s="66">
        <v>3430</v>
      </c>
      <c r="H116" s="66">
        <v>3430</v>
      </c>
      <c r="I116" s="66">
        <v>0</v>
      </c>
      <c r="J116" s="66">
        <v>0</v>
      </c>
      <c r="K116" s="66">
        <v>0</v>
      </c>
      <c r="L116" s="221"/>
    </row>
    <row r="117" spans="1:12" ht="18" customHeight="1">
      <c r="A117" s="143"/>
      <c r="B117" s="103"/>
      <c r="C117" s="104"/>
      <c r="D117" s="110"/>
      <c r="E117" s="110"/>
      <c r="F117" s="53" t="s">
        <v>69</v>
      </c>
      <c r="G117" s="53" t="s">
        <v>69</v>
      </c>
      <c r="H117" s="53" t="s">
        <v>69</v>
      </c>
      <c r="I117" s="53"/>
      <c r="J117" s="53"/>
      <c r="K117" s="53"/>
      <c r="L117" s="181"/>
    </row>
    <row r="118" spans="1:12" ht="18" customHeight="1">
      <c r="A118" s="141">
        <v>30</v>
      </c>
      <c r="B118" s="101" t="s">
        <v>237</v>
      </c>
      <c r="C118" s="234"/>
      <c r="D118" s="109" t="s">
        <v>238</v>
      </c>
      <c r="E118" s="109" t="s">
        <v>126</v>
      </c>
      <c r="F118" s="63">
        <v>161600</v>
      </c>
      <c r="G118" s="63">
        <v>61600</v>
      </c>
      <c r="H118" s="63">
        <v>100000</v>
      </c>
      <c r="I118" s="53"/>
      <c r="J118" s="53"/>
      <c r="K118" s="53"/>
      <c r="L118" s="180" t="s">
        <v>239</v>
      </c>
    </row>
    <row r="119" spans="1:13" ht="22.5" customHeight="1">
      <c r="A119" s="205"/>
      <c r="B119" s="214"/>
      <c r="C119" s="215"/>
      <c r="D119" s="210"/>
      <c r="E119" s="210"/>
      <c r="F119" s="60" t="s">
        <v>8</v>
      </c>
      <c r="G119" s="60" t="s">
        <v>8</v>
      </c>
      <c r="H119" s="60" t="s">
        <v>8</v>
      </c>
      <c r="I119" s="53"/>
      <c r="J119" s="53"/>
      <c r="K119" s="53"/>
      <c r="L119" s="210"/>
      <c r="M119" s="35">
        <v>12</v>
      </c>
    </row>
    <row r="120" spans="1:12" ht="18" customHeight="1">
      <c r="A120" s="93" t="s">
        <v>203</v>
      </c>
      <c r="B120" s="139"/>
      <c r="C120" s="139"/>
      <c r="D120" s="139"/>
      <c r="E120" s="139"/>
      <c r="F120" s="139"/>
      <c r="G120" s="139"/>
      <c r="H120" s="139"/>
      <c r="I120" s="139"/>
      <c r="J120" s="139"/>
      <c r="K120" s="139"/>
      <c r="L120" s="139"/>
    </row>
    <row r="121" spans="1:12" ht="36.75" customHeight="1">
      <c r="A121" s="141">
        <v>31</v>
      </c>
      <c r="B121" s="101" t="s">
        <v>178</v>
      </c>
      <c r="C121" s="102"/>
      <c r="D121" s="109" t="s">
        <v>117</v>
      </c>
      <c r="E121" s="109" t="s">
        <v>73</v>
      </c>
      <c r="F121" s="66">
        <f>SUM(G121:K121)</f>
        <v>241014.5</v>
      </c>
      <c r="G121" s="66">
        <v>48202.9</v>
      </c>
      <c r="H121" s="66">
        <v>48202.9</v>
      </c>
      <c r="I121" s="66">
        <v>48202.9</v>
      </c>
      <c r="J121" s="66">
        <v>48202.9</v>
      </c>
      <c r="K121" s="66">
        <v>48202.9</v>
      </c>
      <c r="L121" s="109" t="s">
        <v>179</v>
      </c>
    </row>
    <row r="122" spans="1:12" ht="18" customHeight="1">
      <c r="A122" s="143"/>
      <c r="B122" s="103"/>
      <c r="C122" s="104"/>
      <c r="D122" s="110"/>
      <c r="E122" s="110"/>
      <c r="F122" s="53" t="s">
        <v>69</v>
      </c>
      <c r="G122" s="53" t="s">
        <v>69</v>
      </c>
      <c r="H122" s="53" t="s">
        <v>69</v>
      </c>
      <c r="I122" s="53" t="s">
        <v>69</v>
      </c>
      <c r="J122" s="53" t="s">
        <v>69</v>
      </c>
      <c r="K122" s="53" t="s">
        <v>69</v>
      </c>
      <c r="L122" s="110"/>
    </row>
    <row r="123" spans="1:12" ht="27" customHeight="1">
      <c r="A123" s="45"/>
      <c r="B123" s="111" t="s">
        <v>204</v>
      </c>
      <c r="C123" s="203"/>
      <c r="D123" s="118"/>
      <c r="E123" s="118"/>
      <c r="F123" s="118"/>
      <c r="G123" s="118"/>
      <c r="H123" s="118"/>
      <c r="I123" s="118"/>
      <c r="J123" s="118"/>
      <c r="K123" s="118"/>
      <c r="L123" s="119"/>
    </row>
    <row r="124" spans="1:12" ht="30" customHeight="1">
      <c r="A124" s="141">
        <v>32</v>
      </c>
      <c r="B124" s="148" t="s">
        <v>180</v>
      </c>
      <c r="C124" s="149"/>
      <c r="D124" s="114" t="s">
        <v>161</v>
      </c>
      <c r="E124" s="114" t="s">
        <v>126</v>
      </c>
      <c r="F124" s="63">
        <f>SUM(G124:K124)</f>
        <v>36</v>
      </c>
      <c r="G124" s="63">
        <v>12</v>
      </c>
      <c r="H124" s="63">
        <v>12</v>
      </c>
      <c r="I124" s="63">
        <v>12</v>
      </c>
      <c r="J124" s="63"/>
      <c r="K124" s="63"/>
      <c r="L124" s="114" t="s">
        <v>181</v>
      </c>
    </row>
    <row r="125" spans="1:12" ht="37.5" customHeight="1">
      <c r="A125" s="143"/>
      <c r="B125" s="150"/>
      <c r="C125" s="151"/>
      <c r="D125" s="106"/>
      <c r="E125" s="106"/>
      <c r="F125" s="60" t="s">
        <v>8</v>
      </c>
      <c r="G125" s="60" t="s">
        <v>8</v>
      </c>
      <c r="H125" s="60" t="s">
        <v>8</v>
      </c>
      <c r="I125" s="60" t="s">
        <v>8</v>
      </c>
      <c r="J125" s="53"/>
      <c r="K125" s="53"/>
      <c r="L125" s="106"/>
    </row>
    <row r="126" spans="1:12" ht="94.5" customHeight="1">
      <c r="A126" s="45">
        <v>33</v>
      </c>
      <c r="B126" s="89" t="s">
        <v>115</v>
      </c>
      <c r="C126" s="90"/>
      <c r="D126" s="87"/>
      <c r="E126" s="33" t="s">
        <v>116</v>
      </c>
      <c r="F126" s="60"/>
      <c r="G126" s="60"/>
      <c r="H126" s="60"/>
      <c r="I126" s="60"/>
      <c r="J126" s="60"/>
      <c r="K126" s="60"/>
      <c r="L126" s="33" t="s">
        <v>154</v>
      </c>
    </row>
    <row r="127" spans="1:12" ht="18" customHeight="1">
      <c r="A127" s="111" t="s">
        <v>205</v>
      </c>
      <c r="B127" s="91"/>
      <c r="C127" s="91"/>
      <c r="D127" s="91"/>
      <c r="E127" s="91"/>
      <c r="F127" s="91"/>
      <c r="G127" s="91"/>
      <c r="H127" s="91"/>
      <c r="I127" s="91"/>
      <c r="J127" s="91"/>
      <c r="K127" s="91"/>
      <c r="L127" s="92"/>
    </row>
    <row r="128" spans="1:12" ht="33" customHeight="1">
      <c r="A128" s="141">
        <v>34</v>
      </c>
      <c r="B128" s="217" t="s">
        <v>135</v>
      </c>
      <c r="C128" s="218"/>
      <c r="D128" s="107" t="s">
        <v>251</v>
      </c>
      <c r="E128" s="107" t="s">
        <v>133</v>
      </c>
      <c r="F128" s="63">
        <f>SUM(G128:K128)</f>
        <v>19500</v>
      </c>
      <c r="G128" s="63">
        <v>2700</v>
      </c>
      <c r="H128" s="63">
        <v>1300</v>
      </c>
      <c r="I128" s="63">
        <v>1500</v>
      </c>
      <c r="J128" s="63">
        <v>7000</v>
      </c>
      <c r="K128" s="63">
        <v>7000</v>
      </c>
      <c r="L128" s="109" t="s">
        <v>136</v>
      </c>
    </row>
    <row r="129" spans="1:12" ht="37.5" customHeight="1">
      <c r="A129" s="143"/>
      <c r="B129" s="219"/>
      <c r="C129" s="220"/>
      <c r="D129" s="108"/>
      <c r="E129" s="107"/>
      <c r="F129" s="60" t="s">
        <v>8</v>
      </c>
      <c r="G129" s="60" t="s">
        <v>8</v>
      </c>
      <c r="H129" s="60" t="s">
        <v>8</v>
      </c>
      <c r="I129" s="60" t="s">
        <v>8</v>
      </c>
      <c r="J129" s="60" t="s">
        <v>8</v>
      </c>
      <c r="K129" s="60" t="s">
        <v>8</v>
      </c>
      <c r="L129" s="110"/>
    </row>
    <row r="130" spans="1:12" ht="39.75" customHeight="1">
      <c r="A130" s="141">
        <v>35</v>
      </c>
      <c r="B130" s="171" t="s">
        <v>138</v>
      </c>
      <c r="C130" s="171"/>
      <c r="D130" s="107" t="s">
        <v>134</v>
      </c>
      <c r="E130" s="107" t="s">
        <v>139</v>
      </c>
      <c r="F130" s="63">
        <f>SUM(G130:K130)</f>
        <v>12000</v>
      </c>
      <c r="G130" s="63">
        <v>2300</v>
      </c>
      <c r="H130" s="63">
        <v>9700</v>
      </c>
      <c r="I130" s="63"/>
      <c r="J130" s="63"/>
      <c r="K130" s="63"/>
      <c r="L130" s="107" t="s">
        <v>136</v>
      </c>
    </row>
    <row r="131" spans="1:12" ht="42" customHeight="1">
      <c r="A131" s="143"/>
      <c r="B131" s="171"/>
      <c r="C131" s="171"/>
      <c r="D131" s="107"/>
      <c r="E131" s="107"/>
      <c r="F131" s="60" t="s">
        <v>8</v>
      </c>
      <c r="G131" s="60" t="s">
        <v>8</v>
      </c>
      <c r="H131" s="60" t="s">
        <v>8</v>
      </c>
      <c r="I131" s="53"/>
      <c r="J131" s="53"/>
      <c r="K131" s="53"/>
      <c r="L131" s="107"/>
    </row>
    <row r="132" spans="1:12" ht="21.75" customHeight="1">
      <c r="A132" s="141">
        <v>36</v>
      </c>
      <c r="B132" s="135" t="s">
        <v>192</v>
      </c>
      <c r="C132" s="136"/>
      <c r="D132" s="207"/>
      <c r="E132" s="180"/>
      <c r="F132" s="63"/>
      <c r="G132" s="63"/>
      <c r="H132" s="63"/>
      <c r="I132" s="63"/>
      <c r="J132" s="63"/>
      <c r="K132" s="63"/>
      <c r="L132" s="109" t="s">
        <v>140</v>
      </c>
    </row>
    <row r="133" spans="1:12" ht="33" customHeight="1">
      <c r="A133" s="143"/>
      <c r="B133" s="137"/>
      <c r="C133" s="138"/>
      <c r="D133" s="208"/>
      <c r="E133" s="181"/>
      <c r="F133" s="60"/>
      <c r="G133" s="28"/>
      <c r="H133" s="28"/>
      <c r="I133" s="28"/>
      <c r="J133" s="28"/>
      <c r="K133" s="28"/>
      <c r="L133" s="110"/>
    </row>
    <row r="134" spans="1:12" ht="18" customHeight="1">
      <c r="A134" s="45"/>
      <c r="B134" s="98" t="s">
        <v>193</v>
      </c>
      <c r="C134" s="99"/>
      <c r="D134" s="99"/>
      <c r="E134" s="99"/>
      <c r="F134" s="99"/>
      <c r="G134" s="99"/>
      <c r="H134" s="99"/>
      <c r="I134" s="99"/>
      <c r="J134" s="99"/>
      <c r="K134" s="99"/>
      <c r="L134" s="100"/>
    </row>
    <row r="135" spans="1:12" ht="18" customHeight="1">
      <c r="A135" s="141"/>
      <c r="B135" s="96" t="s">
        <v>214</v>
      </c>
      <c r="C135" s="97"/>
      <c r="D135" s="80"/>
      <c r="E135" s="80"/>
      <c r="F135" s="81">
        <f aca="true" t="shared" si="3" ref="F135:K135">F46+F48+F50+F52+F55+F57+F59+F61+F63+F67+F69+F71+F73+F75+F77+F79+F81+F83+F85+F87+F89+F91+F93+F95+F97+F99+F101+F103+F105+F108+F110+F112+F114+F116+F121+F124+F128+F130+F132+F118</f>
        <v>3869310.5</v>
      </c>
      <c r="G135" s="81">
        <f t="shared" si="3"/>
        <v>701653.5000000001</v>
      </c>
      <c r="H135" s="81">
        <f t="shared" si="3"/>
        <v>722111.0000000001</v>
      </c>
      <c r="I135" s="81">
        <f t="shared" si="3"/>
        <v>678870.0000000001</v>
      </c>
      <c r="J135" s="81">
        <f t="shared" si="3"/>
        <v>810996.0000000001</v>
      </c>
      <c r="K135" s="81">
        <f t="shared" si="3"/>
        <v>955680.0000000001</v>
      </c>
      <c r="L135" s="80"/>
    </row>
    <row r="136" spans="1:12" ht="18" customHeight="1">
      <c r="A136" s="142"/>
      <c r="B136" s="96" t="s">
        <v>8</v>
      </c>
      <c r="C136" s="97"/>
      <c r="D136" s="80"/>
      <c r="E136" s="80"/>
      <c r="F136" s="81">
        <f aca="true" t="shared" si="4" ref="F136:K136">F46+F124+F128+F130+F132+F118</f>
        <v>2359156</v>
      </c>
      <c r="G136" s="81">
        <f t="shared" si="4"/>
        <v>458612</v>
      </c>
      <c r="H136" s="81">
        <f t="shared" si="4"/>
        <v>522612</v>
      </c>
      <c r="I136" s="81">
        <f t="shared" si="4"/>
        <v>433692</v>
      </c>
      <c r="J136" s="81">
        <f t="shared" si="4"/>
        <v>460780</v>
      </c>
      <c r="K136" s="81">
        <f t="shared" si="4"/>
        <v>483460</v>
      </c>
      <c r="L136" s="80"/>
    </row>
    <row r="137" spans="1:12" ht="18" customHeight="1">
      <c r="A137" s="142"/>
      <c r="B137" s="96" t="s">
        <v>217</v>
      </c>
      <c r="C137" s="97"/>
      <c r="D137" s="80"/>
      <c r="E137" s="80"/>
      <c r="F137" s="81">
        <f aca="true" t="shared" si="5" ref="F137:K137">F55</f>
        <v>18314.5</v>
      </c>
      <c r="G137" s="81">
        <f t="shared" si="5"/>
        <v>3662.9</v>
      </c>
      <c r="H137" s="81">
        <f t="shared" si="5"/>
        <v>3662.9</v>
      </c>
      <c r="I137" s="81">
        <f t="shared" si="5"/>
        <v>3662.9</v>
      </c>
      <c r="J137" s="81">
        <f t="shared" si="5"/>
        <v>3662.9</v>
      </c>
      <c r="K137" s="81">
        <f t="shared" si="5"/>
        <v>3662.9</v>
      </c>
      <c r="L137" s="80"/>
    </row>
    <row r="138" spans="1:12" ht="18" customHeight="1">
      <c r="A138" s="142"/>
      <c r="B138" s="96" t="s">
        <v>215</v>
      </c>
      <c r="C138" s="97"/>
      <c r="D138" s="80"/>
      <c r="E138" s="80"/>
      <c r="F138" s="81">
        <f aca="true" t="shared" si="6" ref="F138:K138">F48+F52+F57+F61+F67+F71+F75+F79+F83+F87+F91+F95+F99+F103+F108+F114</f>
        <v>1104630.9</v>
      </c>
      <c r="G138" s="81">
        <f t="shared" si="6"/>
        <v>166742.3</v>
      </c>
      <c r="H138" s="81">
        <f t="shared" si="6"/>
        <v>119914.9</v>
      </c>
      <c r="I138" s="81">
        <f t="shared" si="6"/>
        <v>168837.9</v>
      </c>
      <c r="J138" s="81">
        <f t="shared" si="6"/>
        <v>270616.9</v>
      </c>
      <c r="K138" s="81">
        <f t="shared" si="6"/>
        <v>378518.9</v>
      </c>
      <c r="L138" s="80"/>
    </row>
    <row r="139" spans="1:12" ht="18" customHeight="1">
      <c r="A139" s="143"/>
      <c r="B139" s="96" t="s">
        <v>216</v>
      </c>
      <c r="C139" s="97"/>
      <c r="D139" s="80"/>
      <c r="E139" s="80"/>
      <c r="F139" s="81">
        <f aca="true" t="shared" si="7" ref="F139:K139">F50+F59+F69+F73+F77+F81+F85+F89+F93+F97+F101+F105+F110+F112+F116+F121+F63</f>
        <v>387209.1</v>
      </c>
      <c r="G139" s="81">
        <f t="shared" si="7"/>
        <v>72636.3</v>
      </c>
      <c r="H139" s="81">
        <f t="shared" si="7"/>
        <v>75921.2</v>
      </c>
      <c r="I139" s="81">
        <f t="shared" si="7"/>
        <v>72677.2</v>
      </c>
      <c r="J139" s="81">
        <f t="shared" si="7"/>
        <v>75936.2</v>
      </c>
      <c r="K139" s="81">
        <f t="shared" si="7"/>
        <v>90038.20000000001</v>
      </c>
      <c r="L139" s="80"/>
    </row>
    <row r="140" spans="1:12" ht="18" customHeight="1">
      <c r="A140" s="111" t="s">
        <v>206</v>
      </c>
      <c r="B140" s="139"/>
      <c r="C140" s="139"/>
      <c r="D140" s="139"/>
      <c r="E140" s="139"/>
      <c r="F140" s="139"/>
      <c r="G140" s="139"/>
      <c r="H140" s="139"/>
      <c r="I140" s="139"/>
      <c r="J140" s="139"/>
      <c r="K140" s="139"/>
      <c r="L140" s="140"/>
    </row>
    <row r="141" spans="1:12" ht="17.25" customHeight="1">
      <c r="A141" s="111" t="s">
        <v>207</v>
      </c>
      <c r="B141" s="139"/>
      <c r="C141" s="139"/>
      <c r="D141" s="139"/>
      <c r="E141" s="139"/>
      <c r="F141" s="139"/>
      <c r="G141" s="139"/>
      <c r="H141" s="139"/>
      <c r="I141" s="139"/>
      <c r="J141" s="139"/>
      <c r="K141" s="139"/>
      <c r="L141" s="140"/>
    </row>
    <row r="142" spans="1:12" ht="17.25" customHeight="1">
      <c r="A142" s="120">
        <v>37</v>
      </c>
      <c r="B142" s="121" t="s">
        <v>240</v>
      </c>
      <c r="C142" s="121"/>
      <c r="D142" s="107" t="s">
        <v>86</v>
      </c>
      <c r="E142" s="107" t="s">
        <v>89</v>
      </c>
      <c r="F142" s="65">
        <f>SUM(G142:K142)</f>
        <v>32010</v>
      </c>
      <c r="G142" s="65">
        <v>2910</v>
      </c>
      <c r="H142" s="65">
        <v>29100</v>
      </c>
      <c r="I142" s="65"/>
      <c r="J142" s="65"/>
      <c r="K142" s="65"/>
      <c r="L142" s="107" t="s">
        <v>241</v>
      </c>
    </row>
    <row r="143" spans="1:12" ht="17.25" customHeight="1">
      <c r="A143" s="120"/>
      <c r="B143" s="121"/>
      <c r="C143" s="121"/>
      <c r="D143" s="107"/>
      <c r="E143" s="107"/>
      <c r="F143" s="53" t="s">
        <v>9</v>
      </c>
      <c r="G143" s="53" t="s">
        <v>9</v>
      </c>
      <c r="H143" s="53" t="s">
        <v>9</v>
      </c>
      <c r="I143" s="53"/>
      <c r="J143" s="53"/>
      <c r="K143" s="53"/>
      <c r="L143" s="107"/>
    </row>
    <row r="144" spans="1:13" ht="17.25" customHeight="1">
      <c r="A144" s="120"/>
      <c r="B144" s="121"/>
      <c r="C144" s="121"/>
      <c r="D144" s="107"/>
      <c r="E144" s="107"/>
      <c r="F144" s="66">
        <f>SUM(G144:K144)</f>
        <v>990</v>
      </c>
      <c r="G144" s="66">
        <v>90</v>
      </c>
      <c r="H144" s="66">
        <v>900</v>
      </c>
      <c r="I144" s="66"/>
      <c r="J144" s="66"/>
      <c r="K144" s="66"/>
      <c r="L144" s="107"/>
      <c r="M144" s="42">
        <v>30</v>
      </c>
    </row>
    <row r="145" spans="1:12" ht="17.25" customHeight="1">
      <c r="A145" s="120"/>
      <c r="B145" s="121"/>
      <c r="C145" s="121"/>
      <c r="D145" s="107"/>
      <c r="E145" s="107"/>
      <c r="F145" s="53" t="s">
        <v>69</v>
      </c>
      <c r="G145" s="53" t="s">
        <v>69</v>
      </c>
      <c r="H145" s="53" t="s">
        <v>69</v>
      </c>
      <c r="I145" s="53"/>
      <c r="J145" s="53"/>
      <c r="K145" s="53"/>
      <c r="L145" s="107"/>
    </row>
    <row r="146" spans="1:12" ht="17.25" customHeight="1">
      <c r="A146" s="141">
        <v>38</v>
      </c>
      <c r="B146" s="101" t="s">
        <v>122</v>
      </c>
      <c r="C146" s="102"/>
      <c r="D146" s="109" t="s">
        <v>10</v>
      </c>
      <c r="E146" s="109" t="s">
        <v>116</v>
      </c>
      <c r="F146" s="65">
        <f>SUM(G146:K146)</f>
        <v>662630</v>
      </c>
      <c r="G146" s="65">
        <v>331315</v>
      </c>
      <c r="H146" s="65">
        <v>331315</v>
      </c>
      <c r="I146" s="65"/>
      <c r="J146" s="65"/>
      <c r="K146" s="65"/>
      <c r="L146" s="109" t="s">
        <v>187</v>
      </c>
    </row>
    <row r="147" spans="1:12" ht="17.25" customHeight="1">
      <c r="A147" s="142"/>
      <c r="B147" s="95"/>
      <c r="C147" s="115"/>
      <c r="D147" s="116"/>
      <c r="E147" s="116"/>
      <c r="F147" s="53" t="s">
        <v>9</v>
      </c>
      <c r="G147" s="53" t="s">
        <v>9</v>
      </c>
      <c r="H147" s="53" t="s">
        <v>9</v>
      </c>
      <c r="I147" s="53"/>
      <c r="J147" s="53"/>
      <c r="K147" s="53"/>
      <c r="L147" s="116"/>
    </row>
    <row r="148" spans="1:12" ht="17.25" customHeight="1">
      <c r="A148" s="204"/>
      <c r="B148" s="95"/>
      <c r="C148" s="115"/>
      <c r="D148" s="116"/>
      <c r="E148" s="116"/>
      <c r="F148" s="66">
        <f>SUM(G148:K148)</f>
        <v>382677</v>
      </c>
      <c r="G148" s="66">
        <v>200530</v>
      </c>
      <c r="H148" s="66">
        <v>182147</v>
      </c>
      <c r="I148" s="66"/>
      <c r="J148" s="66"/>
      <c r="K148" s="66"/>
      <c r="L148" s="116"/>
    </row>
    <row r="149" spans="1:12" ht="17.25" customHeight="1">
      <c r="A149" s="204"/>
      <c r="B149" s="95"/>
      <c r="C149" s="115"/>
      <c r="D149" s="116"/>
      <c r="E149" s="116"/>
      <c r="F149" s="53" t="s">
        <v>69</v>
      </c>
      <c r="G149" s="53" t="s">
        <v>69</v>
      </c>
      <c r="H149" s="53" t="s">
        <v>69</v>
      </c>
      <c r="I149" s="53"/>
      <c r="J149" s="53"/>
      <c r="K149" s="53"/>
      <c r="L149" s="116"/>
    </row>
    <row r="150" spans="1:12" ht="17.25" customHeight="1">
      <c r="A150" s="204"/>
      <c r="B150" s="95"/>
      <c r="C150" s="115"/>
      <c r="D150" s="116"/>
      <c r="E150" s="116"/>
      <c r="F150" s="63">
        <f>SUM(G150:K150)</f>
        <v>109338</v>
      </c>
      <c r="G150" s="63">
        <v>54669</v>
      </c>
      <c r="H150" s="63">
        <v>54669</v>
      </c>
      <c r="I150" s="63"/>
      <c r="J150" s="63"/>
      <c r="K150" s="63"/>
      <c r="L150" s="116"/>
    </row>
    <row r="151" spans="1:12" ht="23.25" customHeight="1">
      <c r="A151" s="205"/>
      <c r="B151" s="103"/>
      <c r="C151" s="104"/>
      <c r="D151" s="110"/>
      <c r="E151" s="110"/>
      <c r="F151" s="60" t="s">
        <v>8</v>
      </c>
      <c r="G151" s="60" t="s">
        <v>8</v>
      </c>
      <c r="H151" s="60" t="s">
        <v>8</v>
      </c>
      <c r="I151" s="53"/>
      <c r="J151" s="53"/>
      <c r="K151" s="53"/>
      <c r="L151" s="110"/>
    </row>
    <row r="152" spans="1:12" ht="28.5" customHeight="1">
      <c r="A152" s="141">
        <v>39</v>
      </c>
      <c r="B152" s="101" t="s">
        <v>113</v>
      </c>
      <c r="C152" s="102"/>
      <c r="D152" s="109" t="s">
        <v>123</v>
      </c>
      <c r="E152" s="109" t="s">
        <v>114</v>
      </c>
      <c r="F152" s="63">
        <f>SUM(G152:K152)</f>
        <v>10000</v>
      </c>
      <c r="G152" s="63">
        <v>2000</v>
      </c>
      <c r="H152" s="63">
        <v>2000</v>
      </c>
      <c r="I152" s="63">
        <v>2000</v>
      </c>
      <c r="J152" s="63">
        <v>2000</v>
      </c>
      <c r="K152" s="63">
        <v>2000</v>
      </c>
      <c r="L152" s="109" t="s">
        <v>137</v>
      </c>
    </row>
    <row r="153" spans="1:12" ht="28.5" customHeight="1">
      <c r="A153" s="143"/>
      <c r="B153" s="103"/>
      <c r="C153" s="104"/>
      <c r="D153" s="144"/>
      <c r="E153" s="144"/>
      <c r="F153" s="60" t="s">
        <v>8</v>
      </c>
      <c r="G153" s="60" t="s">
        <v>8</v>
      </c>
      <c r="H153" s="60" t="s">
        <v>8</v>
      </c>
      <c r="I153" s="60" t="s">
        <v>8</v>
      </c>
      <c r="J153" s="60" t="s">
        <v>8</v>
      </c>
      <c r="K153" s="60" t="s">
        <v>8</v>
      </c>
      <c r="L153" s="110"/>
    </row>
    <row r="154" spans="1:13" ht="69.75" customHeight="1">
      <c r="A154" s="189">
        <v>40</v>
      </c>
      <c r="B154" s="101" t="s">
        <v>124</v>
      </c>
      <c r="C154" s="102"/>
      <c r="D154" s="109" t="s">
        <v>125</v>
      </c>
      <c r="E154" s="109" t="s">
        <v>126</v>
      </c>
      <c r="F154" s="63">
        <f>SUM(G154:K154)</f>
        <v>127200</v>
      </c>
      <c r="G154" s="63">
        <v>63600</v>
      </c>
      <c r="H154" s="63">
        <v>63600</v>
      </c>
      <c r="I154" s="63">
        <v>0</v>
      </c>
      <c r="J154" s="63">
        <v>0</v>
      </c>
      <c r="K154" s="63">
        <v>0</v>
      </c>
      <c r="L154" s="33" t="s">
        <v>127</v>
      </c>
      <c r="M154" s="70"/>
    </row>
    <row r="155" spans="1:12" ht="52.5" customHeight="1">
      <c r="A155" s="190"/>
      <c r="B155" s="103"/>
      <c r="C155" s="104"/>
      <c r="D155" s="110"/>
      <c r="E155" s="110"/>
      <c r="F155" s="60" t="s">
        <v>8</v>
      </c>
      <c r="G155" s="60" t="s">
        <v>8</v>
      </c>
      <c r="H155" s="60" t="s">
        <v>8</v>
      </c>
      <c r="I155" s="53"/>
      <c r="J155" s="53"/>
      <c r="K155" s="53"/>
      <c r="L155" s="33"/>
    </row>
    <row r="156" spans="1:12" ht="18.75" customHeight="1">
      <c r="A156" s="111" t="s">
        <v>208</v>
      </c>
      <c r="B156" s="93"/>
      <c r="C156" s="93"/>
      <c r="D156" s="93"/>
      <c r="E156" s="93"/>
      <c r="F156" s="93"/>
      <c r="G156" s="93"/>
      <c r="H156" s="93"/>
      <c r="I156" s="93"/>
      <c r="J156" s="93"/>
      <c r="K156" s="93"/>
      <c r="L156" s="94"/>
    </row>
    <row r="157" spans="1:12" ht="12.75">
      <c r="A157" s="120">
        <v>41</v>
      </c>
      <c r="B157" s="121" t="s">
        <v>93</v>
      </c>
      <c r="C157" s="121"/>
      <c r="D157" s="107" t="s">
        <v>85</v>
      </c>
      <c r="E157" s="107" t="s">
        <v>89</v>
      </c>
      <c r="F157" s="65">
        <f>SUM(G157:K157)</f>
        <v>38024</v>
      </c>
      <c r="G157" s="65">
        <v>4074</v>
      </c>
      <c r="H157" s="65">
        <v>33950</v>
      </c>
      <c r="I157" s="65"/>
      <c r="J157" s="65"/>
      <c r="K157" s="65"/>
      <c r="L157" s="107" t="s">
        <v>88</v>
      </c>
    </row>
    <row r="158" spans="1:12" ht="12.75">
      <c r="A158" s="120"/>
      <c r="B158" s="121"/>
      <c r="C158" s="121"/>
      <c r="D158" s="107"/>
      <c r="E158" s="107"/>
      <c r="F158" s="53" t="s">
        <v>9</v>
      </c>
      <c r="G158" s="53" t="s">
        <v>9</v>
      </c>
      <c r="H158" s="53" t="s">
        <v>9</v>
      </c>
      <c r="I158" s="53"/>
      <c r="J158" s="53"/>
      <c r="K158" s="53"/>
      <c r="L158" s="107"/>
    </row>
    <row r="159" spans="1:12" ht="12.75">
      <c r="A159" s="120"/>
      <c r="B159" s="121"/>
      <c r="C159" s="121"/>
      <c r="D159" s="107"/>
      <c r="E159" s="107"/>
      <c r="F159" s="66">
        <f>SUM(G159:K159)</f>
        <v>1176</v>
      </c>
      <c r="G159" s="66">
        <v>126</v>
      </c>
      <c r="H159" s="66">
        <v>1050</v>
      </c>
      <c r="I159" s="66"/>
      <c r="J159" s="66"/>
      <c r="K159" s="66"/>
      <c r="L159" s="107"/>
    </row>
    <row r="160" spans="1:18" ht="30" customHeight="1">
      <c r="A160" s="120"/>
      <c r="B160" s="121"/>
      <c r="C160" s="121"/>
      <c r="D160" s="107"/>
      <c r="E160" s="107"/>
      <c r="F160" s="53" t="s">
        <v>69</v>
      </c>
      <c r="G160" s="53" t="s">
        <v>69</v>
      </c>
      <c r="H160" s="53" t="s">
        <v>69</v>
      </c>
      <c r="I160" s="53"/>
      <c r="J160" s="53"/>
      <c r="K160" s="53"/>
      <c r="L160" s="107"/>
      <c r="R160" s="37">
        <v>100</v>
      </c>
    </row>
    <row r="161" spans="1:12" ht="19.5" customHeight="1">
      <c r="A161" s="120">
        <v>42</v>
      </c>
      <c r="B161" s="121" t="s">
        <v>94</v>
      </c>
      <c r="C161" s="121"/>
      <c r="D161" s="107" t="s">
        <v>85</v>
      </c>
      <c r="E161" s="107" t="s">
        <v>89</v>
      </c>
      <c r="F161" s="65">
        <f>SUM(G161:K161)</f>
        <v>29585</v>
      </c>
      <c r="G161" s="65">
        <v>3395</v>
      </c>
      <c r="H161" s="65">
        <v>26190</v>
      </c>
      <c r="I161" s="65"/>
      <c r="J161" s="65"/>
      <c r="K161" s="65"/>
      <c r="L161" s="107" t="s">
        <v>88</v>
      </c>
    </row>
    <row r="162" spans="1:18" ht="19.5" customHeight="1">
      <c r="A162" s="120"/>
      <c r="B162" s="121"/>
      <c r="C162" s="121"/>
      <c r="D162" s="107"/>
      <c r="E162" s="107"/>
      <c r="F162" s="53" t="s">
        <v>9</v>
      </c>
      <c r="G162" s="53" t="s">
        <v>9</v>
      </c>
      <c r="H162" s="53" t="s">
        <v>9</v>
      </c>
      <c r="I162" s="53"/>
      <c r="J162" s="53"/>
      <c r="K162" s="53"/>
      <c r="L162" s="107"/>
      <c r="R162" s="37">
        <v>110</v>
      </c>
    </row>
    <row r="163" spans="1:12" ht="19.5" customHeight="1">
      <c r="A163" s="120"/>
      <c r="B163" s="121"/>
      <c r="C163" s="121"/>
      <c r="D163" s="107"/>
      <c r="E163" s="107"/>
      <c r="F163" s="66">
        <f>SUM(G163:K163)</f>
        <v>915</v>
      </c>
      <c r="G163" s="66">
        <v>105</v>
      </c>
      <c r="H163" s="66">
        <v>810</v>
      </c>
      <c r="I163" s="66"/>
      <c r="J163" s="66"/>
      <c r="K163" s="66"/>
      <c r="L163" s="107"/>
    </row>
    <row r="164" spans="1:12" ht="19.5" customHeight="1">
      <c r="A164" s="120"/>
      <c r="B164" s="121"/>
      <c r="C164" s="121"/>
      <c r="D164" s="107"/>
      <c r="E164" s="107"/>
      <c r="F164" s="53" t="s">
        <v>69</v>
      </c>
      <c r="G164" s="53" t="s">
        <v>69</v>
      </c>
      <c r="H164" s="53" t="s">
        <v>69</v>
      </c>
      <c r="I164" s="53"/>
      <c r="J164" s="53"/>
      <c r="K164" s="53"/>
      <c r="L164" s="107"/>
    </row>
    <row r="165" spans="1:12" ht="15.75" customHeight="1">
      <c r="A165" s="209" t="s">
        <v>95</v>
      </c>
      <c r="B165" s="209"/>
      <c r="C165" s="209"/>
      <c r="D165" s="209"/>
      <c r="E165" s="209"/>
      <c r="F165" s="209"/>
      <c r="G165" s="209"/>
      <c r="H165" s="209"/>
      <c r="I165" s="209"/>
      <c r="J165" s="209"/>
      <c r="K165" s="209"/>
      <c r="L165" s="209"/>
    </row>
    <row r="166" spans="1:12" ht="23.25" customHeight="1">
      <c r="A166" s="111" t="s">
        <v>209</v>
      </c>
      <c r="B166" s="139"/>
      <c r="C166" s="139"/>
      <c r="D166" s="139"/>
      <c r="E166" s="139"/>
      <c r="F166" s="139"/>
      <c r="G166" s="139"/>
      <c r="H166" s="139"/>
      <c r="I166" s="139"/>
      <c r="J166" s="139"/>
      <c r="K166" s="139"/>
      <c r="L166" s="140"/>
    </row>
    <row r="167" spans="1:12" ht="18" customHeight="1">
      <c r="A167" s="141">
        <v>43</v>
      </c>
      <c r="B167" s="101" t="s">
        <v>131</v>
      </c>
      <c r="C167" s="102"/>
      <c r="D167" s="109" t="s">
        <v>130</v>
      </c>
      <c r="E167" s="109" t="s">
        <v>98</v>
      </c>
      <c r="F167" s="66">
        <f>SUM(G167:K167)</f>
        <v>167953.59999999998</v>
      </c>
      <c r="G167" s="66">
        <v>55101.2</v>
      </c>
      <c r="H167" s="66">
        <v>55101.2</v>
      </c>
      <c r="I167" s="66">
        <v>57751.2</v>
      </c>
      <c r="J167" s="66"/>
      <c r="K167" s="66"/>
      <c r="L167" s="109" t="s">
        <v>132</v>
      </c>
    </row>
    <row r="168" spans="1:12" ht="15.75" customHeight="1">
      <c r="A168" s="142"/>
      <c r="B168" s="95"/>
      <c r="C168" s="115"/>
      <c r="D168" s="116"/>
      <c r="E168" s="116"/>
      <c r="F168" s="53" t="s">
        <v>69</v>
      </c>
      <c r="G168" s="53" t="s">
        <v>69</v>
      </c>
      <c r="H168" s="53" t="s">
        <v>69</v>
      </c>
      <c r="I168" s="53" t="s">
        <v>69</v>
      </c>
      <c r="J168" s="53"/>
      <c r="K168" s="53"/>
      <c r="L168" s="116"/>
    </row>
    <row r="169" spans="1:12" ht="18" customHeight="1">
      <c r="A169" s="142"/>
      <c r="B169" s="95"/>
      <c r="C169" s="115"/>
      <c r="D169" s="116"/>
      <c r="E169" s="116"/>
      <c r="F169" s="63">
        <f>SUM(G169:K169)</f>
        <v>31333.4</v>
      </c>
      <c r="G169" s="63">
        <v>10417</v>
      </c>
      <c r="H169" s="63">
        <v>10458.2</v>
      </c>
      <c r="I169" s="63">
        <v>10458.2</v>
      </c>
      <c r="J169" s="63"/>
      <c r="K169" s="63"/>
      <c r="L169" s="116"/>
    </row>
    <row r="170" spans="1:12" ht="25.5" customHeight="1">
      <c r="A170" s="143"/>
      <c r="B170" s="103"/>
      <c r="C170" s="104"/>
      <c r="D170" s="110"/>
      <c r="E170" s="110"/>
      <c r="F170" s="60" t="s">
        <v>8</v>
      </c>
      <c r="G170" s="60" t="s">
        <v>8</v>
      </c>
      <c r="H170" s="60" t="s">
        <v>8</v>
      </c>
      <c r="I170" s="60" t="s">
        <v>8</v>
      </c>
      <c r="J170" s="60"/>
      <c r="K170" s="60"/>
      <c r="L170" s="110"/>
    </row>
    <row r="171" spans="1:12" ht="20.25" customHeight="1">
      <c r="A171" s="120">
        <v>44</v>
      </c>
      <c r="B171" s="121" t="s">
        <v>87</v>
      </c>
      <c r="C171" s="121"/>
      <c r="D171" s="134" t="s">
        <v>130</v>
      </c>
      <c r="E171" s="107" t="s">
        <v>89</v>
      </c>
      <c r="F171" s="65">
        <f>SUM(G171:K171)</f>
        <v>165578</v>
      </c>
      <c r="G171" s="65">
        <v>87494</v>
      </c>
      <c r="H171" s="65">
        <v>78084</v>
      </c>
      <c r="I171" s="65"/>
      <c r="J171" s="65"/>
      <c r="K171" s="65"/>
      <c r="L171" s="107" t="s">
        <v>90</v>
      </c>
    </row>
    <row r="172" spans="1:12" ht="15" customHeight="1">
      <c r="A172" s="120"/>
      <c r="B172" s="121"/>
      <c r="C172" s="121"/>
      <c r="D172" s="134"/>
      <c r="E172" s="107"/>
      <c r="F172" s="53" t="s">
        <v>9</v>
      </c>
      <c r="G172" s="53" t="s">
        <v>9</v>
      </c>
      <c r="H172" s="53" t="s">
        <v>9</v>
      </c>
      <c r="I172" s="53"/>
      <c r="J172" s="53"/>
      <c r="K172" s="53"/>
      <c r="L172" s="107"/>
    </row>
    <row r="173" spans="1:12" ht="18" customHeight="1">
      <c r="A173" s="120"/>
      <c r="B173" s="121"/>
      <c r="C173" s="121"/>
      <c r="D173" s="134"/>
      <c r="E173" s="107"/>
      <c r="F173" s="66">
        <f>SUM(G173:K173)</f>
        <v>5121</v>
      </c>
      <c r="G173" s="66">
        <v>2706</v>
      </c>
      <c r="H173" s="66">
        <v>2415</v>
      </c>
      <c r="I173" s="66"/>
      <c r="J173" s="66"/>
      <c r="K173" s="66"/>
      <c r="L173" s="107"/>
    </row>
    <row r="174" spans="1:18" ht="17.25" customHeight="1">
      <c r="A174" s="120"/>
      <c r="B174" s="121"/>
      <c r="C174" s="121"/>
      <c r="D174" s="134"/>
      <c r="E174" s="107"/>
      <c r="F174" s="53" t="s">
        <v>69</v>
      </c>
      <c r="G174" s="53" t="s">
        <v>69</v>
      </c>
      <c r="H174" s="53" t="s">
        <v>69</v>
      </c>
      <c r="I174" s="53"/>
      <c r="J174" s="53"/>
      <c r="K174" s="53"/>
      <c r="L174" s="107"/>
      <c r="R174" s="37">
        <v>35</v>
      </c>
    </row>
    <row r="175" spans="1:12" ht="16.5" customHeight="1">
      <c r="A175" s="111" t="s">
        <v>210</v>
      </c>
      <c r="B175" s="139"/>
      <c r="C175" s="139"/>
      <c r="D175" s="139"/>
      <c r="E175" s="139"/>
      <c r="F175" s="139"/>
      <c r="G175" s="139"/>
      <c r="H175" s="139"/>
      <c r="I175" s="139"/>
      <c r="J175" s="139"/>
      <c r="K175" s="139"/>
      <c r="L175" s="140"/>
    </row>
    <row r="176" spans="1:12" ht="38.25" customHeight="1">
      <c r="A176" s="141">
        <v>45</v>
      </c>
      <c r="B176" s="101" t="s">
        <v>163</v>
      </c>
      <c r="C176" s="102"/>
      <c r="D176" s="109" t="s">
        <v>167</v>
      </c>
      <c r="E176" s="207" t="s">
        <v>73</v>
      </c>
      <c r="F176" s="66">
        <f>SUM(G176:K176)</f>
        <v>2750</v>
      </c>
      <c r="G176" s="66">
        <v>550</v>
      </c>
      <c r="H176" s="66">
        <v>550</v>
      </c>
      <c r="I176" s="66">
        <v>550</v>
      </c>
      <c r="J176" s="66">
        <v>550</v>
      </c>
      <c r="K176" s="66">
        <v>550</v>
      </c>
      <c r="L176" s="109" t="s">
        <v>164</v>
      </c>
    </row>
    <row r="177" spans="1:12" ht="28.5" customHeight="1">
      <c r="A177" s="143"/>
      <c r="B177" s="103"/>
      <c r="C177" s="104"/>
      <c r="D177" s="110"/>
      <c r="E177" s="208"/>
      <c r="F177" s="53" t="s">
        <v>69</v>
      </c>
      <c r="G177" s="53" t="s">
        <v>69</v>
      </c>
      <c r="H177" s="53" t="s">
        <v>69</v>
      </c>
      <c r="I177" s="53" t="s">
        <v>69</v>
      </c>
      <c r="J177" s="53" t="s">
        <v>69</v>
      </c>
      <c r="K177" s="53" t="s">
        <v>69</v>
      </c>
      <c r="L177" s="110"/>
    </row>
    <row r="178" spans="1:12" ht="43.5" customHeight="1">
      <c r="A178" s="141">
        <v>46</v>
      </c>
      <c r="B178" s="101" t="s">
        <v>165</v>
      </c>
      <c r="C178" s="102"/>
      <c r="D178" s="109" t="s">
        <v>249</v>
      </c>
      <c r="E178" s="109" t="s">
        <v>73</v>
      </c>
      <c r="F178" s="65">
        <f>SUM(G178:K178)</f>
        <v>778</v>
      </c>
      <c r="G178" s="65">
        <v>155.6</v>
      </c>
      <c r="H178" s="65">
        <v>155.6</v>
      </c>
      <c r="I178" s="65">
        <v>155.6</v>
      </c>
      <c r="J178" s="65">
        <v>155.6</v>
      </c>
      <c r="K178" s="65">
        <v>155.6</v>
      </c>
      <c r="L178" s="109" t="s">
        <v>168</v>
      </c>
    </row>
    <row r="179" spans="1:12" ht="37.5" customHeight="1">
      <c r="A179" s="142"/>
      <c r="B179" s="95"/>
      <c r="C179" s="115"/>
      <c r="D179" s="116"/>
      <c r="E179" s="116"/>
      <c r="F179" s="53" t="s">
        <v>9</v>
      </c>
      <c r="G179" s="53" t="s">
        <v>9</v>
      </c>
      <c r="H179" s="53" t="s">
        <v>9</v>
      </c>
      <c r="I179" s="53" t="s">
        <v>9</v>
      </c>
      <c r="J179" s="53" t="s">
        <v>9</v>
      </c>
      <c r="K179" s="53" t="s">
        <v>9</v>
      </c>
      <c r="L179" s="116"/>
    </row>
    <row r="180" spans="1:12" ht="28.5" customHeight="1">
      <c r="A180" s="142"/>
      <c r="B180" s="95"/>
      <c r="C180" s="115"/>
      <c r="D180" s="116"/>
      <c r="E180" s="116"/>
      <c r="F180" s="66">
        <f>SUM(G180:K180)</f>
        <v>32486</v>
      </c>
      <c r="G180" s="66">
        <v>6497.2</v>
      </c>
      <c r="H180" s="66">
        <v>6497.2</v>
      </c>
      <c r="I180" s="66">
        <v>6497.2</v>
      </c>
      <c r="J180" s="66">
        <v>6497.2</v>
      </c>
      <c r="K180" s="66">
        <v>6497.2</v>
      </c>
      <c r="L180" s="116"/>
    </row>
    <row r="181" spans="1:12" ht="36" customHeight="1">
      <c r="A181" s="143"/>
      <c r="B181" s="103"/>
      <c r="C181" s="104"/>
      <c r="D181" s="110"/>
      <c r="E181" s="110"/>
      <c r="F181" s="53" t="s">
        <v>69</v>
      </c>
      <c r="G181" s="53" t="s">
        <v>69</v>
      </c>
      <c r="H181" s="53" t="s">
        <v>69</v>
      </c>
      <c r="I181" s="53" t="s">
        <v>69</v>
      </c>
      <c r="J181" s="53" t="s">
        <v>69</v>
      </c>
      <c r="K181" s="53" t="s">
        <v>69</v>
      </c>
      <c r="L181" s="110"/>
    </row>
    <row r="182" spans="1:12" ht="19.5" customHeight="1">
      <c r="A182" s="111" t="s">
        <v>211</v>
      </c>
      <c r="B182" s="139"/>
      <c r="C182" s="139"/>
      <c r="D182" s="139"/>
      <c r="E182" s="139"/>
      <c r="F182" s="139"/>
      <c r="G182" s="139"/>
      <c r="H182" s="139"/>
      <c r="I182" s="139"/>
      <c r="J182" s="139"/>
      <c r="K182" s="139"/>
      <c r="L182" s="140"/>
    </row>
    <row r="183" spans="1:12" ht="63" customHeight="1">
      <c r="A183" s="141">
        <v>47</v>
      </c>
      <c r="B183" s="101" t="s">
        <v>156</v>
      </c>
      <c r="C183" s="102"/>
      <c r="D183" s="109" t="s">
        <v>157</v>
      </c>
      <c r="E183" s="109" t="s">
        <v>158</v>
      </c>
      <c r="F183" s="66">
        <f>SUM(G183:K183)</f>
        <v>48347.399999999994</v>
      </c>
      <c r="G183" s="66">
        <v>16115.8</v>
      </c>
      <c r="H183" s="66">
        <v>16115.8</v>
      </c>
      <c r="I183" s="66">
        <v>16115.8</v>
      </c>
      <c r="J183" s="66"/>
      <c r="K183" s="66"/>
      <c r="L183" s="109" t="s">
        <v>159</v>
      </c>
    </row>
    <row r="184" spans="1:12" ht="55.5" customHeight="1">
      <c r="A184" s="143"/>
      <c r="B184" s="103"/>
      <c r="C184" s="104"/>
      <c r="D184" s="110"/>
      <c r="E184" s="110"/>
      <c r="F184" s="53" t="s">
        <v>69</v>
      </c>
      <c r="G184" s="53" t="s">
        <v>69</v>
      </c>
      <c r="H184" s="53" t="s">
        <v>69</v>
      </c>
      <c r="I184" s="53" t="s">
        <v>69</v>
      </c>
      <c r="J184" s="53"/>
      <c r="K184" s="53"/>
      <c r="L184" s="110"/>
    </row>
    <row r="185" spans="1:12" ht="18.75" customHeight="1">
      <c r="A185" s="120">
        <v>48</v>
      </c>
      <c r="B185" s="121" t="s">
        <v>242</v>
      </c>
      <c r="C185" s="231"/>
      <c r="D185" s="113" t="s">
        <v>243</v>
      </c>
      <c r="E185" s="113" t="s">
        <v>244</v>
      </c>
      <c r="F185" s="65">
        <f>SUM(G185:K185)</f>
        <v>20000</v>
      </c>
      <c r="G185" s="28"/>
      <c r="H185" s="28">
        <v>10000</v>
      </c>
      <c r="I185" s="28">
        <v>10000</v>
      </c>
      <c r="J185" s="28"/>
      <c r="K185" s="28"/>
      <c r="L185" s="180" t="s">
        <v>245</v>
      </c>
    </row>
    <row r="186" spans="1:12" ht="18" customHeight="1">
      <c r="A186" s="233"/>
      <c r="B186" s="231"/>
      <c r="C186" s="231"/>
      <c r="D186" s="232"/>
      <c r="E186" s="232"/>
      <c r="F186" s="53" t="s">
        <v>9</v>
      </c>
      <c r="G186" s="53" t="s">
        <v>9</v>
      </c>
      <c r="H186" s="53" t="s">
        <v>9</v>
      </c>
      <c r="I186" s="53" t="s">
        <v>9</v>
      </c>
      <c r="J186" s="28"/>
      <c r="K186" s="28"/>
      <c r="L186" s="216"/>
    </row>
    <row r="187" spans="1:12" ht="17.25" customHeight="1">
      <c r="A187" s="233"/>
      <c r="B187" s="231"/>
      <c r="C187" s="231"/>
      <c r="D187" s="232"/>
      <c r="E187" s="232"/>
      <c r="F187" s="66">
        <f>SUM(G187:K187)</f>
        <v>0</v>
      </c>
      <c r="G187" s="28"/>
      <c r="H187" s="28"/>
      <c r="I187" s="28"/>
      <c r="J187" s="28"/>
      <c r="K187" s="28"/>
      <c r="L187" s="216"/>
    </row>
    <row r="188" spans="1:12" ht="16.5" customHeight="1">
      <c r="A188" s="233"/>
      <c r="B188" s="231"/>
      <c r="C188" s="231"/>
      <c r="D188" s="232"/>
      <c r="E188" s="232"/>
      <c r="F188" s="53" t="s">
        <v>69</v>
      </c>
      <c r="G188" s="53" t="s">
        <v>69</v>
      </c>
      <c r="H188" s="53" t="s">
        <v>69</v>
      </c>
      <c r="I188" s="53" t="s">
        <v>69</v>
      </c>
      <c r="J188" s="28"/>
      <c r="K188" s="28"/>
      <c r="L188" s="210"/>
    </row>
    <row r="189" spans="1:12" ht="18.75" customHeight="1">
      <c r="A189" s="45"/>
      <c r="B189" s="206" t="s">
        <v>212</v>
      </c>
      <c r="C189" s="112"/>
      <c r="D189" s="112"/>
      <c r="E189" s="112"/>
      <c r="F189" s="112"/>
      <c r="G189" s="112"/>
      <c r="H189" s="112"/>
      <c r="I189" s="112"/>
      <c r="J189" s="112"/>
      <c r="K189" s="112"/>
      <c r="L189" s="105"/>
    </row>
    <row r="190" spans="1:12" ht="39.75" customHeight="1">
      <c r="A190" s="141">
        <v>49</v>
      </c>
      <c r="B190" s="101" t="s">
        <v>160</v>
      </c>
      <c r="C190" s="102"/>
      <c r="D190" s="109" t="s">
        <v>161</v>
      </c>
      <c r="E190" s="109" t="s">
        <v>116</v>
      </c>
      <c r="F190" s="66">
        <f>SUM(G190:K190)</f>
        <v>5089.2</v>
      </c>
      <c r="G190" s="66">
        <v>2544.6</v>
      </c>
      <c r="H190" s="66">
        <v>2544.6</v>
      </c>
      <c r="I190" s="53"/>
      <c r="J190" s="53"/>
      <c r="K190" s="53"/>
      <c r="L190" s="109" t="s">
        <v>162</v>
      </c>
    </row>
    <row r="191" spans="1:12" ht="27" customHeight="1">
      <c r="A191" s="143"/>
      <c r="B191" s="103"/>
      <c r="C191" s="104"/>
      <c r="D191" s="110"/>
      <c r="E191" s="110"/>
      <c r="F191" s="53" t="s">
        <v>69</v>
      </c>
      <c r="G191" s="53" t="s">
        <v>69</v>
      </c>
      <c r="H191" s="53" t="s">
        <v>69</v>
      </c>
      <c r="I191" s="53"/>
      <c r="J191" s="53"/>
      <c r="K191" s="53"/>
      <c r="L191" s="110"/>
    </row>
    <row r="192" spans="1:12" ht="15" customHeight="1">
      <c r="A192" s="141"/>
      <c r="B192" s="96" t="s">
        <v>214</v>
      </c>
      <c r="C192" s="97"/>
      <c r="D192" s="77"/>
      <c r="E192" s="77"/>
      <c r="F192" s="29">
        <f aca="true" t="shared" si="8" ref="F192:K192">F142+F144+F146+F148+F150+F152+F154+F157+F159+F161+F163+F167+F169+F171+F173+F176+F178+F180+F183+F190+F185</f>
        <v>1873981.5999999999</v>
      </c>
      <c r="G192" s="29">
        <f t="shared" si="8"/>
        <v>844395.3999999999</v>
      </c>
      <c r="H192" s="29">
        <f t="shared" si="8"/>
        <v>907652.5999999999</v>
      </c>
      <c r="I192" s="29">
        <f t="shared" si="8"/>
        <v>103528</v>
      </c>
      <c r="J192" s="29">
        <f t="shared" si="8"/>
        <v>9202.8</v>
      </c>
      <c r="K192" s="29">
        <f t="shared" si="8"/>
        <v>9202.8</v>
      </c>
      <c r="L192" s="77"/>
    </row>
    <row r="193" spans="1:12" ht="15" customHeight="1">
      <c r="A193" s="142"/>
      <c r="B193" s="96" t="s">
        <v>8</v>
      </c>
      <c r="C193" s="97"/>
      <c r="D193" s="77"/>
      <c r="E193" s="77"/>
      <c r="F193" s="29">
        <f aca="true" t="shared" si="9" ref="F193:K193">F150+F152+F154+F169</f>
        <v>277871.4</v>
      </c>
      <c r="G193" s="29">
        <f t="shared" si="9"/>
        <v>130686</v>
      </c>
      <c r="H193" s="29">
        <f t="shared" si="9"/>
        <v>130727.2</v>
      </c>
      <c r="I193" s="29">
        <f t="shared" si="9"/>
        <v>12458.2</v>
      </c>
      <c r="J193" s="29">
        <f t="shared" si="9"/>
        <v>2000</v>
      </c>
      <c r="K193" s="29">
        <f t="shared" si="9"/>
        <v>2000</v>
      </c>
      <c r="L193" s="77"/>
    </row>
    <row r="194" spans="1:12" ht="15" customHeight="1">
      <c r="A194" s="142"/>
      <c r="B194" s="96" t="s">
        <v>215</v>
      </c>
      <c r="C194" s="97"/>
      <c r="D194" s="77"/>
      <c r="E194" s="77"/>
      <c r="F194" s="29">
        <f aca="true" t="shared" si="10" ref="F194:K194">F142+F146+F157+F161+F171+F178+F185</f>
        <v>948605</v>
      </c>
      <c r="G194" s="29">
        <f t="shared" si="10"/>
        <v>429343.6</v>
      </c>
      <c r="H194" s="29">
        <f t="shared" si="10"/>
        <v>508794.6</v>
      </c>
      <c r="I194" s="29">
        <f t="shared" si="10"/>
        <v>10155.6</v>
      </c>
      <c r="J194" s="29">
        <f t="shared" si="10"/>
        <v>155.6</v>
      </c>
      <c r="K194" s="29">
        <f t="shared" si="10"/>
        <v>155.6</v>
      </c>
      <c r="L194" s="77"/>
    </row>
    <row r="195" spans="1:12" ht="15" customHeight="1">
      <c r="A195" s="143"/>
      <c r="B195" s="96" t="s">
        <v>216</v>
      </c>
      <c r="C195" s="97"/>
      <c r="D195" s="77"/>
      <c r="E195" s="77"/>
      <c r="F195" s="29">
        <f aca="true" t="shared" si="11" ref="F195:K195">F144+F148+F159+F163+F167+F173+F176+F180+F183+F190</f>
        <v>647505.2</v>
      </c>
      <c r="G195" s="29">
        <f t="shared" si="11"/>
        <v>284365.8</v>
      </c>
      <c r="H195" s="29">
        <f t="shared" si="11"/>
        <v>268130.8</v>
      </c>
      <c r="I195" s="29">
        <f t="shared" si="11"/>
        <v>80914.2</v>
      </c>
      <c r="J195" s="29">
        <f t="shared" si="11"/>
        <v>7047.2</v>
      </c>
      <c r="K195" s="29">
        <f t="shared" si="11"/>
        <v>7047.2</v>
      </c>
      <c r="L195" s="77"/>
    </row>
    <row r="196" spans="1:12" ht="22.5" customHeight="1">
      <c r="A196" s="111" t="s">
        <v>213</v>
      </c>
      <c r="B196" s="139"/>
      <c r="C196" s="139"/>
      <c r="D196" s="139"/>
      <c r="E196" s="139"/>
      <c r="F196" s="139"/>
      <c r="G196" s="139"/>
      <c r="H196" s="139"/>
      <c r="I196" s="139"/>
      <c r="J196" s="139"/>
      <c r="K196" s="139"/>
      <c r="L196" s="140"/>
    </row>
    <row r="197" spans="1:12" ht="30" customHeight="1">
      <c r="A197" s="141">
        <v>50</v>
      </c>
      <c r="B197" s="101" t="s">
        <v>147</v>
      </c>
      <c r="C197" s="102"/>
      <c r="D197" s="109" t="s">
        <v>152</v>
      </c>
      <c r="E197" s="109" t="s">
        <v>73</v>
      </c>
      <c r="F197" s="66">
        <f>SUM(G197:K197)</f>
        <v>164545.8</v>
      </c>
      <c r="G197" s="66">
        <v>32435.6</v>
      </c>
      <c r="H197" s="66">
        <v>32435.6</v>
      </c>
      <c r="I197" s="66">
        <v>33224.8</v>
      </c>
      <c r="J197" s="66">
        <v>33224.8</v>
      </c>
      <c r="K197" s="66">
        <v>33225</v>
      </c>
      <c r="L197" s="109" t="s">
        <v>153</v>
      </c>
    </row>
    <row r="198" spans="1:12" ht="21.75" customHeight="1">
      <c r="A198" s="142"/>
      <c r="B198" s="95"/>
      <c r="C198" s="115"/>
      <c r="D198" s="116"/>
      <c r="E198" s="116"/>
      <c r="F198" s="53" t="s">
        <v>69</v>
      </c>
      <c r="G198" s="53" t="s">
        <v>69</v>
      </c>
      <c r="H198" s="53" t="s">
        <v>69</v>
      </c>
      <c r="I198" s="53" t="s">
        <v>69</v>
      </c>
      <c r="J198" s="53" t="s">
        <v>69</v>
      </c>
      <c r="K198" s="53" t="s">
        <v>69</v>
      </c>
      <c r="L198" s="116"/>
    </row>
    <row r="199" spans="1:12" ht="24" customHeight="1">
      <c r="A199" s="142"/>
      <c r="B199" s="212"/>
      <c r="C199" s="213"/>
      <c r="D199" s="216"/>
      <c r="E199" s="216"/>
      <c r="F199" s="65">
        <f>SUM(G199:K199)</f>
        <v>217.8</v>
      </c>
      <c r="G199" s="65">
        <v>108.9</v>
      </c>
      <c r="H199" s="65">
        <v>108.9</v>
      </c>
      <c r="I199" s="65">
        <v>0</v>
      </c>
      <c r="J199" s="65">
        <v>0</v>
      </c>
      <c r="K199" s="65">
        <v>0</v>
      </c>
      <c r="L199" s="216"/>
    </row>
    <row r="200" spans="1:12" ht="18.75" customHeight="1">
      <c r="A200" s="143"/>
      <c r="B200" s="214"/>
      <c r="C200" s="215"/>
      <c r="D200" s="210"/>
      <c r="E200" s="210"/>
      <c r="F200" s="53" t="s">
        <v>9</v>
      </c>
      <c r="G200" s="53" t="s">
        <v>9</v>
      </c>
      <c r="H200" s="53" t="s">
        <v>9</v>
      </c>
      <c r="I200" s="53" t="s">
        <v>9</v>
      </c>
      <c r="J200" s="53" t="s">
        <v>9</v>
      </c>
      <c r="K200" s="53" t="s">
        <v>9</v>
      </c>
      <c r="L200" s="210"/>
    </row>
    <row r="201" spans="1:12" ht="15" customHeight="1">
      <c r="A201" s="141"/>
      <c r="B201" s="96" t="s">
        <v>214</v>
      </c>
      <c r="C201" s="97"/>
      <c r="D201" s="73"/>
      <c r="E201" s="73"/>
      <c r="F201" s="29">
        <f aca="true" t="shared" si="12" ref="F201:K201">SUM(F202:F203)</f>
        <v>164763.59999999998</v>
      </c>
      <c r="G201" s="29">
        <f t="shared" si="12"/>
        <v>32544.5</v>
      </c>
      <c r="H201" s="29">
        <f t="shared" si="12"/>
        <v>32544.5</v>
      </c>
      <c r="I201" s="29">
        <f t="shared" si="12"/>
        <v>33224.8</v>
      </c>
      <c r="J201" s="29">
        <f t="shared" si="12"/>
        <v>33224.8</v>
      </c>
      <c r="K201" s="29">
        <f t="shared" si="12"/>
        <v>33225</v>
      </c>
      <c r="L201" s="73"/>
    </row>
    <row r="202" spans="1:12" ht="15" customHeight="1">
      <c r="A202" s="142"/>
      <c r="B202" s="96" t="s">
        <v>215</v>
      </c>
      <c r="C202" s="97"/>
      <c r="D202" s="73"/>
      <c r="E202" s="73"/>
      <c r="F202" s="29">
        <f aca="true" t="shared" si="13" ref="F202:K202">F199</f>
        <v>217.8</v>
      </c>
      <c r="G202" s="29">
        <f t="shared" si="13"/>
        <v>108.9</v>
      </c>
      <c r="H202" s="29">
        <f t="shared" si="13"/>
        <v>108.9</v>
      </c>
      <c r="I202" s="29">
        <f t="shared" si="13"/>
        <v>0</v>
      </c>
      <c r="J202" s="29">
        <f t="shared" si="13"/>
        <v>0</v>
      </c>
      <c r="K202" s="29">
        <f t="shared" si="13"/>
        <v>0</v>
      </c>
      <c r="L202" s="73"/>
    </row>
    <row r="203" spans="1:12" ht="15" customHeight="1">
      <c r="A203" s="143"/>
      <c r="B203" s="96" t="s">
        <v>216</v>
      </c>
      <c r="C203" s="97"/>
      <c r="D203" s="73"/>
      <c r="E203" s="73"/>
      <c r="F203" s="29">
        <f aca="true" t="shared" si="14" ref="F203:K203">F197</f>
        <v>164545.8</v>
      </c>
      <c r="G203" s="29">
        <f t="shared" si="14"/>
        <v>32435.6</v>
      </c>
      <c r="H203" s="29">
        <f t="shared" si="14"/>
        <v>32435.6</v>
      </c>
      <c r="I203" s="29">
        <f t="shared" si="14"/>
        <v>33224.8</v>
      </c>
      <c r="J203" s="29">
        <f t="shared" si="14"/>
        <v>33224.8</v>
      </c>
      <c r="K203" s="29">
        <f t="shared" si="14"/>
        <v>33225</v>
      </c>
      <c r="L203" s="73"/>
    </row>
    <row r="204" spans="1:12" ht="15" customHeight="1">
      <c r="A204" s="211"/>
      <c r="B204" s="99"/>
      <c r="C204" s="99"/>
      <c r="D204" s="99"/>
      <c r="E204" s="99"/>
      <c r="F204" s="99"/>
      <c r="G204" s="99"/>
      <c r="H204" s="99"/>
      <c r="I204" s="99"/>
      <c r="J204" s="99"/>
      <c r="K204" s="99"/>
      <c r="L204" s="100"/>
    </row>
    <row r="205" spans="1:20" ht="13.5">
      <c r="A205" s="160" t="s">
        <v>4</v>
      </c>
      <c r="B205" s="160"/>
      <c r="C205" s="161"/>
      <c r="D205" s="161"/>
      <c r="E205" s="161"/>
      <c r="F205" s="86">
        <f>SUM(G205:K205)</f>
        <v>7701954.799999999</v>
      </c>
      <c r="G205" s="85">
        <f>SUM(G207:G210)</f>
        <v>1847125.1</v>
      </c>
      <c r="H205" s="85">
        <f>SUM(H207:H210)</f>
        <v>2209546.8</v>
      </c>
      <c r="I205" s="85">
        <f>SUM(I207:I210)</f>
        <v>1485151.4999999998</v>
      </c>
      <c r="J205" s="85">
        <f>SUM(J207:J210)</f>
        <v>1006223.6</v>
      </c>
      <c r="K205" s="85">
        <f>SUM(K207:K210)</f>
        <v>1153907.8</v>
      </c>
      <c r="L205" s="46"/>
      <c r="M205" s="47">
        <f>SUM(M9:M191)</f>
        <v>1159</v>
      </c>
      <c r="N205" s="47"/>
      <c r="O205" s="47">
        <f aca="true" t="shared" si="15" ref="O205:T205">SUM(O9:O191)</f>
        <v>186.8</v>
      </c>
      <c r="P205" s="47">
        <f t="shared" si="15"/>
        <v>23.072</v>
      </c>
      <c r="Q205" s="47">
        <f t="shared" si="15"/>
        <v>0</v>
      </c>
      <c r="R205" s="47">
        <f t="shared" si="15"/>
        <v>245</v>
      </c>
      <c r="S205" s="47">
        <f t="shared" si="15"/>
        <v>0</v>
      </c>
      <c r="T205" s="47">
        <f t="shared" si="15"/>
        <v>0</v>
      </c>
    </row>
    <row r="206" spans="1:12" ht="12.75">
      <c r="A206" s="222"/>
      <c r="B206" s="223"/>
      <c r="C206" s="162" t="s">
        <v>14</v>
      </c>
      <c r="D206" s="162"/>
      <c r="E206" s="162"/>
      <c r="F206" s="54"/>
      <c r="G206" s="54"/>
      <c r="H206" s="54"/>
      <c r="I206" s="54"/>
      <c r="J206" s="54"/>
      <c r="K206" s="54"/>
      <c r="L206" s="48"/>
    </row>
    <row r="207" spans="1:12" ht="12.75">
      <c r="A207" s="224"/>
      <c r="B207" s="225"/>
      <c r="C207" s="162" t="s">
        <v>15</v>
      </c>
      <c r="D207" s="162"/>
      <c r="E207" s="162"/>
      <c r="F207" s="64">
        <f aca="true" t="shared" si="16" ref="F207:K207">F11+F13+F15+F20+F22+F30+F46+F124+F128+F130+F132+F150+F152+F154+F169+F24+F118+F132+F26</f>
        <v>4375490.4</v>
      </c>
      <c r="G207" s="64">
        <f t="shared" si="16"/>
        <v>842551</v>
      </c>
      <c r="H207" s="64">
        <f t="shared" si="16"/>
        <v>1185299.2</v>
      </c>
      <c r="I207" s="64">
        <f t="shared" si="16"/>
        <v>1100400.2</v>
      </c>
      <c r="J207" s="64">
        <f t="shared" si="16"/>
        <v>610780</v>
      </c>
      <c r="K207" s="64">
        <f t="shared" si="16"/>
        <v>636460</v>
      </c>
      <c r="L207" s="49"/>
    </row>
    <row r="208" spans="1:12" ht="12.75">
      <c r="A208" s="224"/>
      <c r="B208" s="225"/>
      <c r="C208" s="162" t="s">
        <v>16</v>
      </c>
      <c r="D208" s="162"/>
      <c r="E208" s="162"/>
      <c r="F208" s="76">
        <f aca="true" t="shared" si="17" ref="F208:K208">F55</f>
        <v>18314.5</v>
      </c>
      <c r="G208" s="76">
        <f t="shared" si="17"/>
        <v>3662.9</v>
      </c>
      <c r="H208" s="76">
        <f t="shared" si="17"/>
        <v>3662.9</v>
      </c>
      <c r="I208" s="76">
        <f t="shared" si="17"/>
        <v>3662.9</v>
      </c>
      <c r="J208" s="76">
        <f t="shared" si="17"/>
        <v>3662.9</v>
      </c>
      <c r="K208" s="76">
        <f t="shared" si="17"/>
        <v>3662.9</v>
      </c>
      <c r="L208" s="49"/>
    </row>
    <row r="209" spans="1:12" ht="12.75">
      <c r="A209" s="224"/>
      <c r="B209" s="225"/>
      <c r="C209" s="162" t="s">
        <v>17</v>
      </c>
      <c r="D209" s="162"/>
      <c r="E209" s="162"/>
      <c r="F209" s="68">
        <f aca="true" t="shared" si="18" ref="F209:K209">F35+F48+F52+F57+F61+F67+F71+F75+F79+F83+F87+F91+F95+F99+F103+F108+F114+F142+F146+F157+F161+F171+F178+F199+F185</f>
        <v>2068453.7</v>
      </c>
      <c r="G209" s="68">
        <f t="shared" si="18"/>
        <v>599194.8</v>
      </c>
      <c r="H209" s="68">
        <f t="shared" si="18"/>
        <v>631818.4</v>
      </c>
      <c r="I209" s="68">
        <f t="shared" si="18"/>
        <v>181993.5</v>
      </c>
      <c r="J209" s="68">
        <f t="shared" si="18"/>
        <v>273772.5</v>
      </c>
      <c r="K209" s="68">
        <f t="shared" si="18"/>
        <v>381674.5</v>
      </c>
      <c r="L209" s="49"/>
    </row>
    <row r="210" spans="1:12" ht="12.75">
      <c r="A210" s="226"/>
      <c r="B210" s="227"/>
      <c r="C210" s="162" t="s">
        <v>18</v>
      </c>
      <c r="D210" s="162"/>
      <c r="E210" s="162"/>
      <c r="F210" s="69">
        <f aca="true" t="shared" si="19" ref="F210:K210">F33+F38+F50+F59+F63+F69+F73+F77+F81+F85+F89+F93+F97+F101+F105+F110+F112+F116+F121+F144+F148+F159+F163+F167+F173+F176+F180+F183+F190+F197</f>
        <v>1239696.2</v>
      </c>
      <c r="G210" s="69">
        <f t="shared" si="19"/>
        <v>401716.39999999997</v>
      </c>
      <c r="H210" s="69">
        <f t="shared" si="19"/>
        <v>388766.3</v>
      </c>
      <c r="I210" s="69">
        <f t="shared" si="19"/>
        <v>199094.89999999997</v>
      </c>
      <c r="J210" s="69">
        <f t="shared" si="19"/>
        <v>118008.2</v>
      </c>
      <c r="K210" s="69">
        <f t="shared" si="19"/>
        <v>132110.40000000002</v>
      </c>
      <c r="L210" s="49"/>
    </row>
    <row r="211" spans="1:12" ht="12.75">
      <c r="A211" s="158"/>
      <c r="B211" s="159"/>
      <c r="C211" s="159"/>
      <c r="D211" s="159"/>
      <c r="E211" s="159"/>
      <c r="F211" s="159"/>
      <c r="G211" s="159"/>
      <c r="H211" s="159"/>
      <c r="I211" s="159"/>
      <c r="J211" s="159"/>
      <c r="K211" s="159"/>
      <c r="L211" s="159"/>
    </row>
    <row r="212" spans="1:12" ht="12.75">
      <c r="A212" s="50"/>
      <c r="B212" s="51"/>
      <c r="C212" s="51"/>
      <c r="D212" s="51"/>
      <c r="E212" s="51"/>
      <c r="F212" s="61"/>
      <c r="G212" s="61"/>
      <c r="H212" s="61"/>
      <c r="I212" s="61"/>
      <c r="J212" s="61"/>
      <c r="K212" s="61"/>
      <c r="L212" s="51"/>
    </row>
    <row r="213" spans="3:12" ht="12.75">
      <c r="C213" s="37" t="s">
        <v>41</v>
      </c>
      <c r="L213" s="52"/>
    </row>
    <row r="214" spans="3:11" ht="12.75">
      <c r="C214" s="37" t="s">
        <v>49</v>
      </c>
      <c r="G214" s="62"/>
      <c r="H214" s="62"/>
      <c r="I214" s="62"/>
      <c r="J214" s="62"/>
      <c r="K214" s="62"/>
    </row>
    <row r="215" ht="12.75">
      <c r="L215" s="52"/>
    </row>
    <row r="217" ht="12.75">
      <c r="F217" s="35">
        <f>SUM(G207:K207)</f>
        <v>4375490.4</v>
      </c>
    </row>
    <row r="218" ht="12.75">
      <c r="F218" s="35">
        <f>SUM(G208:K208)</f>
        <v>18314.5</v>
      </c>
    </row>
    <row r="219" ht="12.75">
      <c r="F219" s="35">
        <f>SUM(G209:K209)</f>
        <v>2068453.7000000002</v>
      </c>
    </row>
    <row r="220" ht="12.75">
      <c r="F220" s="35">
        <f>SUM(G210:K210)</f>
        <v>1239696.1999999997</v>
      </c>
    </row>
    <row r="221" ht="12.75">
      <c r="F221" s="35">
        <f>SUM(F217:F220)</f>
        <v>7701954.800000001</v>
      </c>
    </row>
    <row r="223" spans="6:11" ht="12.75">
      <c r="F223" s="35">
        <f aca="true" t="shared" si="20" ref="F223:K223">F11+F13+F15+F20+F22+F24+F30+F33+F35+F38+F46+F48+F50+F52+F54+F55+F57+F59+F61+F63+F67+F69+F71+F73+F75+F77+F79+F81+F83+F85+F87+F89+F91+F93+F95+F97+F99+F101+F103+F105+F108+F110+F112+F114+F116+F118+F121+F124+F128+F130+F132+F142+F144+F146+F148+F150+F152+F154+F157+F159+F161+F163+F167+F169+F171+F173+F176+F178+F180+F183+F185+F187+F190+F197+F199+F26</f>
        <v>7701954.8</v>
      </c>
      <c r="G223" s="35">
        <f t="shared" si="20"/>
        <v>1847125.1000000003</v>
      </c>
      <c r="H223" s="35">
        <f t="shared" si="20"/>
        <v>2209546.8</v>
      </c>
      <c r="I223" s="35">
        <f t="shared" si="20"/>
        <v>1485151.4999999998</v>
      </c>
      <c r="J223" s="35">
        <f t="shared" si="20"/>
        <v>1006223.6000000001</v>
      </c>
      <c r="K223" s="35">
        <f t="shared" si="20"/>
        <v>1153907.8</v>
      </c>
    </row>
    <row r="239" spans="6:11" ht="24.75" customHeight="1">
      <c r="F239" s="28">
        <f>SUM(F136:F139)</f>
        <v>3869310.5</v>
      </c>
      <c r="G239" s="28"/>
      <c r="H239" s="28"/>
      <c r="I239" s="28"/>
      <c r="J239" s="28"/>
      <c r="K239" s="28"/>
    </row>
    <row r="240" ht="12.75">
      <c r="F240" s="35">
        <f>SUM(G135:K135)</f>
        <v>3869310.5000000005</v>
      </c>
    </row>
    <row r="241" spans="6:11" ht="12.75">
      <c r="F241" s="29"/>
      <c r="G241" s="29"/>
      <c r="H241" s="29"/>
      <c r="I241" s="29"/>
      <c r="J241" s="29"/>
      <c r="K241" s="29"/>
    </row>
    <row r="243" ht="12.75">
      <c r="F243" s="35">
        <f>SUM(F193:F195)</f>
        <v>1873981.5999999999</v>
      </c>
    </row>
    <row r="244" ht="12.75">
      <c r="F244" s="35">
        <f>SUM(G192:K192)</f>
        <v>1873981.5999999999</v>
      </c>
    </row>
  </sheetData>
  <sheetProtection/>
  <mergeCells count="321">
    <mergeCell ref="Q110:Q113"/>
    <mergeCell ref="A118:A119"/>
    <mergeCell ref="L118:L119"/>
    <mergeCell ref="B185:C188"/>
    <mergeCell ref="D185:D188"/>
    <mergeCell ref="E185:E188"/>
    <mergeCell ref="A185:A188"/>
    <mergeCell ref="B118:C119"/>
    <mergeCell ref="D118:D119"/>
    <mergeCell ref="L185:L188"/>
    <mergeCell ref="A28:L28"/>
    <mergeCell ref="B26:C27"/>
    <mergeCell ref="A26:A27"/>
    <mergeCell ref="D26:D27"/>
    <mergeCell ref="A197:A200"/>
    <mergeCell ref="A192:A195"/>
    <mergeCell ref="A201:A203"/>
    <mergeCell ref="B193:C193"/>
    <mergeCell ref="A135:A139"/>
    <mergeCell ref="A178:A181"/>
    <mergeCell ref="A183:A184"/>
    <mergeCell ref="A190:A191"/>
    <mergeCell ref="B194:C194"/>
    <mergeCell ref="A114:A117"/>
    <mergeCell ref="A121:A122"/>
    <mergeCell ref="A124:A125"/>
    <mergeCell ref="A128:A129"/>
    <mergeCell ref="A130:A131"/>
    <mergeCell ref="A132:A133"/>
    <mergeCell ref="A120:L120"/>
    <mergeCell ref="E114:E117"/>
    <mergeCell ref="L114:L117"/>
    <mergeCell ref="A83:A86"/>
    <mergeCell ref="A87:A90"/>
    <mergeCell ref="A103:A106"/>
    <mergeCell ref="A67:A70"/>
    <mergeCell ref="A108:A111"/>
    <mergeCell ref="A112:A113"/>
    <mergeCell ref="A95:A98"/>
    <mergeCell ref="A99:A102"/>
    <mergeCell ref="B192:C192"/>
    <mergeCell ref="E108:E111"/>
    <mergeCell ref="L121:L122"/>
    <mergeCell ref="B128:C129"/>
    <mergeCell ref="L183:L184"/>
    <mergeCell ref="B195:C195"/>
    <mergeCell ref="B197:C200"/>
    <mergeCell ref="D197:D200"/>
    <mergeCell ref="A33:A34"/>
    <mergeCell ref="A35:A36"/>
    <mergeCell ref="A38:A39"/>
    <mergeCell ref="A40:A43"/>
    <mergeCell ref="A46:A47"/>
    <mergeCell ref="B176:C177"/>
    <mergeCell ref="A91:A94"/>
    <mergeCell ref="D190:D191"/>
    <mergeCell ref="E190:E191"/>
    <mergeCell ref="L190:L191"/>
    <mergeCell ref="E118:E119"/>
    <mergeCell ref="D183:D184"/>
    <mergeCell ref="E183:E184"/>
    <mergeCell ref="E176:E177"/>
    <mergeCell ref="L176:L177"/>
    <mergeCell ref="L146:L151"/>
    <mergeCell ref="D176:D177"/>
    <mergeCell ref="B146:C151"/>
    <mergeCell ref="B139:C139"/>
    <mergeCell ref="E146:E151"/>
    <mergeCell ref="D142:D145"/>
    <mergeCell ref="L108:L111"/>
    <mergeCell ref="B121:C122"/>
    <mergeCell ref="D178:D181"/>
    <mergeCell ref="E178:E181"/>
    <mergeCell ref="B178:C181"/>
    <mergeCell ref="L152:L153"/>
    <mergeCell ref="A141:L141"/>
    <mergeCell ref="A161:A164"/>
    <mergeCell ref="D154:D155"/>
    <mergeCell ref="L178:L181"/>
    <mergeCell ref="B190:C191"/>
    <mergeCell ref="A146:A151"/>
    <mergeCell ref="B35:C36"/>
    <mergeCell ref="D35:D36"/>
    <mergeCell ref="B189:L189"/>
    <mergeCell ref="D146:D151"/>
    <mergeCell ref="D132:D133"/>
    <mergeCell ref="E132:E133"/>
    <mergeCell ref="A165:L165"/>
    <mergeCell ref="D157:D160"/>
    <mergeCell ref="E121:E122"/>
    <mergeCell ref="D112:D113"/>
    <mergeCell ref="E112:E113"/>
    <mergeCell ref="D130:D131"/>
    <mergeCell ref="D114:D117"/>
    <mergeCell ref="B123:L123"/>
    <mergeCell ref="D124:D125"/>
    <mergeCell ref="E130:E131"/>
    <mergeCell ref="L130:L131"/>
    <mergeCell ref="L112:L113"/>
    <mergeCell ref="B83:C86"/>
    <mergeCell ref="D46:D47"/>
    <mergeCell ref="L67:L70"/>
    <mergeCell ref="E22:E23"/>
    <mergeCell ref="E35:E36"/>
    <mergeCell ref="L35:L36"/>
    <mergeCell ref="E26:E27"/>
    <mergeCell ref="B24:C25"/>
    <mergeCell ref="D24:D25"/>
    <mergeCell ref="E24:E25"/>
    <mergeCell ref="A55:A60"/>
    <mergeCell ref="B67:C70"/>
    <mergeCell ref="N9:N10"/>
    <mergeCell ref="N13:N14"/>
    <mergeCell ref="N11:N12"/>
    <mergeCell ref="L20:L21"/>
    <mergeCell ref="B19:D19"/>
    <mergeCell ref="A61:A64"/>
    <mergeCell ref="L24:L25"/>
    <mergeCell ref="A24:A25"/>
    <mergeCell ref="A71:A74"/>
    <mergeCell ref="A75:A78"/>
    <mergeCell ref="A79:A82"/>
    <mergeCell ref="B75:C78"/>
    <mergeCell ref="B79:C82"/>
    <mergeCell ref="A66:L66"/>
    <mergeCell ref="B52:C53"/>
    <mergeCell ref="B183:C184"/>
    <mergeCell ref="A157:A160"/>
    <mergeCell ref="A152:A153"/>
    <mergeCell ref="A154:A155"/>
    <mergeCell ref="A176:A177"/>
    <mergeCell ref="B138:C138"/>
    <mergeCell ref="A156:L156"/>
    <mergeCell ref="A166:L166"/>
    <mergeCell ref="A1:L1"/>
    <mergeCell ref="L9:L14"/>
    <mergeCell ref="B18:L18"/>
    <mergeCell ref="B9:C10"/>
    <mergeCell ref="D9:D10"/>
    <mergeCell ref="A2:L2"/>
    <mergeCell ref="A3:A4"/>
    <mergeCell ref="B3:C4"/>
    <mergeCell ref="D55:D60"/>
    <mergeCell ref="E46:E47"/>
    <mergeCell ref="B55:C60"/>
    <mergeCell ref="B54:C54"/>
    <mergeCell ref="E55:E60"/>
    <mergeCell ref="B48:C51"/>
    <mergeCell ref="D48:D51"/>
    <mergeCell ref="A15:A16"/>
    <mergeCell ref="B20:C21"/>
    <mergeCell ref="E52:E53"/>
    <mergeCell ref="E48:E51"/>
    <mergeCell ref="A52:A53"/>
    <mergeCell ref="A22:A23"/>
    <mergeCell ref="A20:A21"/>
    <mergeCell ref="D20:D21"/>
    <mergeCell ref="B22:C23"/>
    <mergeCell ref="A48:A51"/>
    <mergeCell ref="E19:L19"/>
    <mergeCell ref="E11:E12"/>
    <mergeCell ref="B15:C16"/>
    <mergeCell ref="L3:L4"/>
    <mergeCell ref="L15:L16"/>
    <mergeCell ref="D15:D16"/>
    <mergeCell ref="E8:L8"/>
    <mergeCell ref="E13:E14"/>
    <mergeCell ref="D11:D12"/>
    <mergeCell ref="F3:K3"/>
    <mergeCell ref="D3:D4"/>
    <mergeCell ref="A6:L6"/>
    <mergeCell ref="A13:A14"/>
    <mergeCell ref="E3:E4"/>
    <mergeCell ref="A11:A12"/>
    <mergeCell ref="B5:C5"/>
    <mergeCell ref="A9:A10"/>
    <mergeCell ref="A7:L7"/>
    <mergeCell ref="B11:C12"/>
    <mergeCell ref="B13:C14"/>
    <mergeCell ref="B8:D8"/>
    <mergeCell ref="A182:L182"/>
    <mergeCell ref="B17:C17"/>
    <mergeCell ref="E9:E10"/>
    <mergeCell ref="D13:D14"/>
    <mergeCell ref="B71:C74"/>
    <mergeCell ref="D30:D31"/>
    <mergeCell ref="E30:E31"/>
    <mergeCell ref="E20:E21"/>
    <mergeCell ref="D33:D34"/>
    <mergeCell ref="E15:E16"/>
    <mergeCell ref="A175:L175"/>
    <mergeCell ref="E154:E155"/>
    <mergeCell ref="A142:A145"/>
    <mergeCell ref="B161:C164"/>
    <mergeCell ref="B142:C145"/>
    <mergeCell ref="E167:E170"/>
    <mergeCell ref="L167:L170"/>
    <mergeCell ref="E157:E160"/>
    <mergeCell ref="B157:C160"/>
    <mergeCell ref="B167:C170"/>
    <mergeCell ref="A196:L196"/>
    <mergeCell ref="C207:E207"/>
    <mergeCell ref="C208:E208"/>
    <mergeCell ref="C209:E209"/>
    <mergeCell ref="A204:L204"/>
    <mergeCell ref="E197:E200"/>
    <mergeCell ref="L197:L200"/>
    <mergeCell ref="B201:C201"/>
    <mergeCell ref="B202:C202"/>
    <mergeCell ref="B203:C203"/>
    <mergeCell ref="L87:L90"/>
    <mergeCell ref="E95:E98"/>
    <mergeCell ref="D91:D94"/>
    <mergeCell ref="L95:L98"/>
    <mergeCell ref="A211:L211"/>
    <mergeCell ref="A205:E205"/>
    <mergeCell ref="C210:E210"/>
    <mergeCell ref="C206:E206"/>
    <mergeCell ref="A206:B210"/>
    <mergeCell ref="D22:D23"/>
    <mergeCell ref="D75:D78"/>
    <mergeCell ref="E71:E74"/>
    <mergeCell ref="E75:E78"/>
    <mergeCell ref="A65:L65"/>
    <mergeCell ref="L52:L53"/>
    <mergeCell ref="B32:L32"/>
    <mergeCell ref="B33:C34"/>
    <mergeCell ref="L33:L34"/>
    <mergeCell ref="D67:D70"/>
    <mergeCell ref="B124:C125"/>
    <mergeCell ref="D108:D111"/>
    <mergeCell ref="B91:C94"/>
    <mergeCell ref="B136:C136"/>
    <mergeCell ref="D103:D106"/>
    <mergeCell ref="B130:C131"/>
    <mergeCell ref="B108:C111"/>
    <mergeCell ref="D121:D122"/>
    <mergeCell ref="B114:C117"/>
    <mergeCell ref="B112:C113"/>
    <mergeCell ref="A107:L107"/>
    <mergeCell ref="B103:C106"/>
    <mergeCell ref="B95:C98"/>
    <mergeCell ref="B99:C102"/>
    <mergeCell ref="A140:L140"/>
    <mergeCell ref="A167:A170"/>
    <mergeCell ref="D161:D164"/>
    <mergeCell ref="A171:A174"/>
    <mergeCell ref="D152:D153"/>
    <mergeCell ref="E171:E174"/>
    <mergeCell ref="E161:E164"/>
    <mergeCell ref="L161:L164"/>
    <mergeCell ref="E142:E145"/>
    <mergeCell ref="L142:L145"/>
    <mergeCell ref="B171:C174"/>
    <mergeCell ref="D171:D174"/>
    <mergeCell ref="L171:L174"/>
    <mergeCell ref="B152:C153"/>
    <mergeCell ref="L157:L160"/>
    <mergeCell ref="D167:D170"/>
    <mergeCell ref="B154:C155"/>
    <mergeCell ref="E152:E153"/>
    <mergeCell ref="E33:E34"/>
    <mergeCell ref="L38:L39"/>
    <mergeCell ref="D95:D98"/>
    <mergeCell ref="L91:L94"/>
    <mergeCell ref="L71:L74"/>
    <mergeCell ref="E79:E82"/>
    <mergeCell ref="L75:L78"/>
    <mergeCell ref="E91:E94"/>
    <mergeCell ref="D83:D86"/>
    <mergeCell ref="D87:D90"/>
    <mergeCell ref="E103:E106"/>
    <mergeCell ref="L103:L106"/>
    <mergeCell ref="D99:D102"/>
    <mergeCell ref="E99:E102"/>
    <mergeCell ref="L99:L102"/>
    <mergeCell ref="L46:L47"/>
    <mergeCell ref="L48:L51"/>
    <mergeCell ref="B87:C90"/>
    <mergeCell ref="L79:L82"/>
    <mergeCell ref="D79:D82"/>
    <mergeCell ref="E87:E90"/>
    <mergeCell ref="E83:E86"/>
    <mergeCell ref="L83:L86"/>
    <mergeCell ref="E67:E70"/>
    <mergeCell ref="D71:D74"/>
    <mergeCell ref="D52:D53"/>
    <mergeCell ref="L55:L60"/>
    <mergeCell ref="L22:L23"/>
    <mergeCell ref="E61:E64"/>
    <mergeCell ref="L61:L64"/>
    <mergeCell ref="A29:L29"/>
    <mergeCell ref="A30:A31"/>
    <mergeCell ref="B30:C31"/>
    <mergeCell ref="L30:L31"/>
    <mergeCell ref="B46:C47"/>
    <mergeCell ref="L124:L125"/>
    <mergeCell ref="B126:C126"/>
    <mergeCell ref="A127:L127"/>
    <mergeCell ref="B41:C41"/>
    <mergeCell ref="B42:C42"/>
    <mergeCell ref="B43:C43"/>
    <mergeCell ref="B45:L45"/>
    <mergeCell ref="B44:L44"/>
    <mergeCell ref="B61:C64"/>
    <mergeCell ref="D61:D64"/>
    <mergeCell ref="B137:C137"/>
    <mergeCell ref="B135:C135"/>
    <mergeCell ref="L132:L133"/>
    <mergeCell ref="B134:L134"/>
    <mergeCell ref="B132:C133"/>
    <mergeCell ref="L26:L27"/>
    <mergeCell ref="E124:E125"/>
    <mergeCell ref="D128:D129"/>
    <mergeCell ref="E128:E129"/>
    <mergeCell ref="L128:L129"/>
    <mergeCell ref="B37:L37"/>
    <mergeCell ref="B38:C39"/>
    <mergeCell ref="B40:C40"/>
    <mergeCell ref="D38:D39"/>
    <mergeCell ref="E38:E39"/>
  </mergeCells>
  <printOptions horizontalCentered="1"/>
  <pageMargins left="0.1968503937007874" right="0.1968503937007874" top="0.3937007874015748" bottom="0.35433070866141736" header="0.1968503937007874"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20"/>
  <sheetViews>
    <sheetView zoomScalePageLayoutView="0" workbookViewId="0" topLeftCell="A1">
      <selection activeCell="G25" sqref="G25"/>
    </sheetView>
  </sheetViews>
  <sheetFormatPr defaultColWidth="9.140625" defaultRowHeight="12.75"/>
  <cols>
    <col min="1" max="1" width="9.8515625" style="1" customWidth="1"/>
    <col min="2" max="2" width="9.421875" style="1" customWidth="1"/>
    <col min="3" max="3" width="10.28125" style="1" customWidth="1"/>
    <col min="4" max="4" width="9.7109375" style="1" customWidth="1"/>
    <col min="5" max="5" width="13.28125" style="1" customWidth="1"/>
    <col min="6" max="6" width="10.140625" style="1" customWidth="1"/>
    <col min="7" max="7" width="10.421875" style="1" customWidth="1"/>
    <col min="8" max="8" width="9.7109375" style="1" customWidth="1"/>
    <col min="9" max="9" width="9.57421875" style="1" customWidth="1"/>
    <col min="10" max="10" width="9.140625" style="1" customWidth="1"/>
    <col min="11" max="11" width="13.57421875" style="1" customWidth="1"/>
    <col min="12" max="12" width="16.140625" style="1" customWidth="1"/>
    <col min="13" max="16384" width="9.140625" style="1" customWidth="1"/>
  </cols>
  <sheetData>
    <row r="1" spans="4:7" ht="15.75">
      <c r="D1" s="2" t="s">
        <v>35</v>
      </c>
      <c r="E1" s="2"/>
      <c r="F1" s="2"/>
      <c r="G1" s="2"/>
    </row>
    <row r="2" spans="4:7" ht="15.75">
      <c r="D2" s="3"/>
      <c r="E2" s="4"/>
      <c r="F2" s="4" t="s">
        <v>36</v>
      </c>
      <c r="G2" s="4"/>
    </row>
    <row r="4" spans="1:12" ht="91.5" customHeight="1">
      <c r="A4" s="240" t="s">
        <v>20</v>
      </c>
      <c r="B4" s="242" t="s">
        <v>21</v>
      </c>
      <c r="C4" s="243"/>
      <c r="D4" s="242" t="s">
        <v>22</v>
      </c>
      <c r="E4" s="243"/>
      <c r="F4" s="235" t="s">
        <v>23</v>
      </c>
      <c r="G4" s="244"/>
      <c r="H4" s="235" t="s">
        <v>24</v>
      </c>
      <c r="I4" s="236"/>
      <c r="J4" s="237"/>
      <c r="K4" s="238" t="s">
        <v>25</v>
      </c>
      <c r="L4" s="238" t="s">
        <v>26</v>
      </c>
    </row>
    <row r="5" spans="1:12" ht="31.5">
      <c r="A5" s="241"/>
      <c r="B5" s="5" t="s">
        <v>9</v>
      </c>
      <c r="C5" s="5" t="s">
        <v>27</v>
      </c>
      <c r="D5" s="5" t="s">
        <v>9</v>
      </c>
      <c r="E5" s="5" t="s">
        <v>27</v>
      </c>
      <c r="F5" s="5" t="s">
        <v>9</v>
      </c>
      <c r="G5" s="5" t="s">
        <v>27</v>
      </c>
      <c r="H5" s="6" t="s">
        <v>28</v>
      </c>
      <c r="I5" s="6" t="s">
        <v>29</v>
      </c>
      <c r="J5" s="5" t="s">
        <v>30</v>
      </c>
      <c r="K5" s="239"/>
      <c r="L5" s="239"/>
    </row>
    <row r="6" spans="1:12" ht="15.75" hidden="1">
      <c r="A6" s="5">
        <v>2005</v>
      </c>
      <c r="B6" s="7" t="e">
        <f>Программа!#REF!</f>
        <v>#REF!</v>
      </c>
      <c r="C6" s="5"/>
      <c r="D6" s="5" t="e">
        <f>Свод!#REF!</f>
        <v>#REF!</v>
      </c>
      <c r="E6" s="5"/>
      <c r="F6" s="5" t="e">
        <f aca="true" t="shared" si="0" ref="F6:G16">D6-B6</f>
        <v>#REF!</v>
      </c>
      <c r="G6" s="5">
        <f t="shared" si="0"/>
        <v>0</v>
      </c>
      <c r="H6" s="5"/>
      <c r="I6" s="5"/>
      <c r="J6" s="5">
        <f aca="true" t="shared" si="1" ref="J6:J15">SUM(H6:I6)</f>
        <v>0</v>
      </c>
      <c r="K6" s="8"/>
      <c r="L6" s="5"/>
    </row>
    <row r="7" spans="1:12" ht="15.75" hidden="1">
      <c r="A7" s="5">
        <v>2005</v>
      </c>
      <c r="B7" s="7" t="e">
        <f>Программа!#REF!</f>
        <v>#REF!</v>
      </c>
      <c r="C7" s="5"/>
      <c r="D7" s="5" t="e">
        <f>Свод!#REF!</f>
        <v>#REF!</v>
      </c>
      <c r="E7" s="5"/>
      <c r="F7" s="5" t="e">
        <f t="shared" si="0"/>
        <v>#REF!</v>
      </c>
      <c r="G7" s="5">
        <f t="shared" si="0"/>
        <v>0</v>
      </c>
      <c r="H7" s="5"/>
      <c r="I7" s="5"/>
      <c r="J7" s="5">
        <f t="shared" si="1"/>
        <v>0</v>
      </c>
      <c r="K7" s="8"/>
      <c r="L7" s="5"/>
    </row>
    <row r="8" spans="1:12" ht="15.75" hidden="1">
      <c r="A8" s="5">
        <v>2005</v>
      </c>
      <c r="B8" s="7" t="e">
        <f>Программа!#REF!</f>
        <v>#REF!</v>
      </c>
      <c r="C8" s="5"/>
      <c r="D8" s="5" t="e">
        <f>Свод!#REF!</f>
        <v>#REF!</v>
      </c>
      <c r="E8" s="5"/>
      <c r="F8" s="5" t="e">
        <f t="shared" si="0"/>
        <v>#REF!</v>
      </c>
      <c r="G8" s="5">
        <f t="shared" si="0"/>
        <v>0</v>
      </c>
      <c r="H8" s="5"/>
      <c r="I8" s="5"/>
      <c r="J8" s="5">
        <f t="shared" si="1"/>
        <v>0</v>
      </c>
      <c r="K8" s="8"/>
      <c r="L8" s="5"/>
    </row>
    <row r="9" spans="1:12" ht="15.75">
      <c r="A9" s="5">
        <v>2016</v>
      </c>
      <c r="B9" s="7">
        <f>Программа!G209</f>
        <v>599194.8</v>
      </c>
      <c r="C9" s="5">
        <f>Программа!G210</f>
        <v>401716.39999999997</v>
      </c>
      <c r="D9" s="5">
        <f>Свод!F6</f>
        <v>46434.4</v>
      </c>
      <c r="E9" s="5">
        <f>Свод!G6</f>
        <v>4687.4</v>
      </c>
      <c r="F9" s="5">
        <f t="shared" si="0"/>
        <v>-552760.4</v>
      </c>
      <c r="G9" s="5">
        <f t="shared" si="0"/>
        <v>-397028.99999999994</v>
      </c>
      <c r="H9" s="5">
        <v>104766</v>
      </c>
      <c r="I9" s="5">
        <v>58105</v>
      </c>
      <c r="J9" s="5">
        <f t="shared" si="1"/>
        <v>162871</v>
      </c>
      <c r="K9" s="8">
        <v>2486</v>
      </c>
      <c r="L9" s="5">
        <v>37.9</v>
      </c>
    </row>
    <row r="10" spans="1:12" ht="15.75">
      <c r="A10" s="5">
        <v>2017</v>
      </c>
      <c r="B10" s="5">
        <f>Программа!H209</f>
        <v>631818.4</v>
      </c>
      <c r="C10" s="5">
        <f>Программа!H210</f>
        <v>388766.3</v>
      </c>
      <c r="D10" s="5">
        <f>Свод!F16</f>
        <v>44834</v>
      </c>
      <c r="E10" s="5">
        <f>Свод!G16</f>
        <v>4660.7</v>
      </c>
      <c r="F10" s="5">
        <f t="shared" si="0"/>
        <v>-586984.4</v>
      </c>
      <c r="G10" s="5">
        <f t="shared" si="0"/>
        <v>-384105.6</v>
      </c>
      <c r="H10" s="5">
        <v>121032</v>
      </c>
      <c r="I10" s="5">
        <v>44164</v>
      </c>
      <c r="J10" s="5">
        <f t="shared" si="1"/>
        <v>165196</v>
      </c>
      <c r="K10" s="8">
        <v>2522</v>
      </c>
      <c r="L10" s="5">
        <v>42.1</v>
      </c>
    </row>
    <row r="11" spans="1:12" ht="15.75">
      <c r="A11" s="5">
        <v>2018</v>
      </c>
      <c r="B11" s="7">
        <f>Программа!I209</f>
        <v>181993.5</v>
      </c>
      <c r="C11" s="7">
        <f>Программа!I210</f>
        <v>199094.89999999997</v>
      </c>
      <c r="D11" s="5">
        <f>Свод!F26</f>
        <v>44180.5</v>
      </c>
      <c r="E11" s="5">
        <f>Свод!G26</f>
        <v>4733.2</v>
      </c>
      <c r="F11" s="5">
        <f t="shared" si="0"/>
        <v>-137813</v>
      </c>
      <c r="G11" s="5">
        <f t="shared" si="0"/>
        <v>-194361.69999999995</v>
      </c>
      <c r="H11" s="5">
        <v>171597</v>
      </c>
      <c r="I11" s="5">
        <v>51046</v>
      </c>
      <c r="J11" s="5">
        <f t="shared" si="1"/>
        <v>222643</v>
      </c>
      <c r="K11" s="8">
        <v>3399</v>
      </c>
      <c r="L11" s="5">
        <v>56.6</v>
      </c>
    </row>
    <row r="12" spans="1:12" ht="15.75" hidden="1">
      <c r="A12" s="5">
        <v>2005</v>
      </c>
      <c r="B12" s="5"/>
      <c r="C12" s="5"/>
      <c r="D12" s="5"/>
      <c r="E12" s="5"/>
      <c r="F12" s="5">
        <f t="shared" si="0"/>
        <v>0</v>
      </c>
      <c r="G12" s="5">
        <f t="shared" si="0"/>
        <v>0</v>
      </c>
      <c r="H12" s="5"/>
      <c r="I12" s="5"/>
      <c r="J12" s="5">
        <f t="shared" si="1"/>
        <v>0</v>
      </c>
      <c r="K12" s="8"/>
      <c r="L12" s="5"/>
    </row>
    <row r="13" spans="1:12" ht="15.75" hidden="1">
      <c r="A13" s="5">
        <v>2005</v>
      </c>
      <c r="B13" s="5"/>
      <c r="C13" s="5"/>
      <c r="D13" s="5"/>
      <c r="E13" s="5"/>
      <c r="F13" s="5">
        <f t="shared" si="0"/>
        <v>0</v>
      </c>
      <c r="G13" s="5">
        <f t="shared" si="0"/>
        <v>0</v>
      </c>
      <c r="H13" s="5"/>
      <c r="I13" s="5"/>
      <c r="J13" s="5">
        <f t="shared" si="1"/>
        <v>0</v>
      </c>
      <c r="K13" s="8"/>
      <c r="L13" s="5"/>
    </row>
    <row r="14" spans="1:12" ht="15.75" hidden="1">
      <c r="A14" s="5">
        <v>2005</v>
      </c>
      <c r="B14" s="5"/>
      <c r="C14" s="5"/>
      <c r="D14" s="5"/>
      <c r="E14" s="5"/>
      <c r="F14" s="5">
        <f t="shared" si="0"/>
        <v>0</v>
      </c>
      <c r="G14" s="5">
        <f t="shared" si="0"/>
        <v>0</v>
      </c>
      <c r="H14" s="5"/>
      <c r="I14" s="5"/>
      <c r="J14" s="5">
        <f t="shared" si="1"/>
        <v>0</v>
      </c>
      <c r="K14" s="8"/>
      <c r="L14" s="5"/>
    </row>
    <row r="15" spans="1:12" ht="15.75">
      <c r="A15" s="5">
        <v>2019</v>
      </c>
      <c r="B15" s="5">
        <f>Программа!J209</f>
        <v>273772.5</v>
      </c>
      <c r="C15" s="5">
        <f>Программа!J210</f>
        <v>118008.2</v>
      </c>
      <c r="D15" s="5">
        <f>Свод!F39</f>
        <v>43364.5</v>
      </c>
      <c r="E15" s="5">
        <f>Свод!G39</f>
        <v>4733.2</v>
      </c>
      <c r="F15" s="5">
        <f t="shared" si="0"/>
        <v>-230408</v>
      </c>
      <c r="G15" s="5">
        <f t="shared" si="0"/>
        <v>-113275</v>
      </c>
      <c r="H15" s="5">
        <v>181005</v>
      </c>
      <c r="I15" s="5">
        <v>55738</v>
      </c>
      <c r="J15" s="5">
        <f t="shared" si="1"/>
        <v>236743</v>
      </c>
      <c r="K15" s="8">
        <v>3614</v>
      </c>
      <c r="L15" s="5">
        <v>58.2</v>
      </c>
    </row>
    <row r="16" spans="1:12" s="3" customFormat="1" ht="15.75">
      <c r="A16" s="9">
        <v>2020</v>
      </c>
      <c r="B16" s="9">
        <f>SUM(B9:B15)</f>
        <v>1686779.2000000002</v>
      </c>
      <c r="C16" s="9">
        <f>SUM(C9:C15)</f>
        <v>1107585.7999999998</v>
      </c>
      <c r="D16" s="9">
        <f>SUM(D9:D15)</f>
        <v>178813.4</v>
      </c>
      <c r="E16" s="9">
        <f>SUM(E9:E15)</f>
        <v>18814.5</v>
      </c>
      <c r="F16" s="9">
        <f t="shared" si="0"/>
        <v>-1507965.8000000003</v>
      </c>
      <c r="G16" s="9">
        <f t="shared" si="0"/>
        <v>-1088771.2999999998</v>
      </c>
      <c r="H16" s="9">
        <f>SUM(H6:H15)</f>
        <v>578400</v>
      </c>
      <c r="I16" s="9">
        <f>SUM(I6:I15)</f>
        <v>209053</v>
      </c>
      <c r="J16" s="9">
        <f>SUM(J6:J15)</f>
        <v>787453</v>
      </c>
      <c r="K16" s="8"/>
      <c r="L16" s="9"/>
    </row>
    <row r="18" ht="15.75">
      <c r="B18" s="10"/>
    </row>
    <row r="19" ht="15.75">
      <c r="A19" s="12" t="s">
        <v>41</v>
      </c>
    </row>
    <row r="20" ht="15.75">
      <c r="A20" s="12" t="s">
        <v>58</v>
      </c>
    </row>
  </sheetData>
  <sheetProtection/>
  <mergeCells count="7">
    <mergeCell ref="H4:J4"/>
    <mergeCell ref="K4:K5"/>
    <mergeCell ref="L4:L5"/>
    <mergeCell ref="A4:A5"/>
    <mergeCell ref="B4:C4"/>
    <mergeCell ref="D4:E4"/>
    <mergeCell ref="F4:G4"/>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77"/>
  <sheetViews>
    <sheetView zoomScaleSheetLayoutView="75" zoomScalePageLayoutView="0" workbookViewId="0" topLeftCell="A1">
      <pane ySplit="5" topLeftCell="BM60" activePane="bottomLeft" state="frozen"/>
      <selection pane="topLeft" activeCell="A1" sqref="A1"/>
      <selection pane="bottomLeft" activeCell="E73" sqref="E73"/>
    </sheetView>
  </sheetViews>
  <sheetFormatPr defaultColWidth="9.140625" defaultRowHeight="12.75"/>
  <cols>
    <col min="1" max="1" width="29.7109375" style="1" customWidth="1"/>
    <col min="2" max="2" width="10.140625" style="1" customWidth="1"/>
    <col min="3" max="4" width="10.421875" style="1" bestFit="1" customWidth="1"/>
    <col min="5" max="5" width="10.140625" style="1" bestFit="1" customWidth="1"/>
    <col min="6" max="6" width="10.7109375" style="1" customWidth="1"/>
    <col min="7" max="8" width="10.28125" style="1" customWidth="1"/>
    <col min="9" max="10" width="11.140625" style="1" bestFit="1" customWidth="1"/>
    <col min="11" max="11" width="9.7109375" style="1" customWidth="1"/>
    <col min="12" max="12" width="9.57421875" style="1" customWidth="1"/>
    <col min="13" max="13" width="9.140625" style="1" customWidth="1"/>
    <col min="14" max="14" width="13.57421875" style="1" customWidth="1"/>
    <col min="15" max="15" width="16.140625" style="1" customWidth="1"/>
    <col min="16" max="16384" width="9.140625" style="1" customWidth="1"/>
  </cols>
  <sheetData>
    <row r="1" spans="6:10" ht="15.75">
      <c r="F1" s="2" t="s">
        <v>19</v>
      </c>
      <c r="G1" s="2"/>
      <c r="H1" s="2"/>
      <c r="I1" s="2"/>
      <c r="J1" s="2"/>
    </row>
    <row r="2" spans="6:10" ht="15.75">
      <c r="F2" s="3"/>
      <c r="G2" s="4" t="s">
        <v>59</v>
      </c>
      <c r="H2" s="4"/>
      <c r="I2" s="4"/>
      <c r="J2" s="4"/>
    </row>
    <row r="4" spans="1:15" ht="91.5" customHeight="1">
      <c r="A4" s="247" t="s">
        <v>20</v>
      </c>
      <c r="B4" s="250" t="s">
        <v>21</v>
      </c>
      <c r="C4" s="251"/>
      <c r="D4" s="252"/>
      <c r="E4" s="235" t="s">
        <v>22</v>
      </c>
      <c r="F4" s="249"/>
      <c r="G4" s="244"/>
      <c r="H4" s="235" t="s">
        <v>23</v>
      </c>
      <c r="I4" s="249"/>
      <c r="J4" s="244"/>
      <c r="K4" s="235" t="s">
        <v>31</v>
      </c>
      <c r="L4" s="236"/>
      <c r="M4" s="237"/>
      <c r="N4" s="245" t="s">
        <v>25</v>
      </c>
      <c r="O4" s="245" t="s">
        <v>26</v>
      </c>
    </row>
    <row r="5" spans="1:15" ht="31.5">
      <c r="A5" s="248"/>
      <c r="B5" s="17" t="s">
        <v>32</v>
      </c>
      <c r="C5" s="17" t="s">
        <v>9</v>
      </c>
      <c r="D5" s="17" t="s">
        <v>27</v>
      </c>
      <c r="E5" s="17" t="s">
        <v>32</v>
      </c>
      <c r="F5" s="17" t="s">
        <v>9</v>
      </c>
      <c r="G5" s="17" t="s">
        <v>27</v>
      </c>
      <c r="H5" s="17" t="s">
        <v>32</v>
      </c>
      <c r="I5" s="17" t="s">
        <v>9</v>
      </c>
      <c r="J5" s="17" t="s">
        <v>27</v>
      </c>
      <c r="K5" s="18" t="s">
        <v>28</v>
      </c>
      <c r="L5" s="18" t="s">
        <v>29</v>
      </c>
      <c r="M5" s="17" t="s">
        <v>30</v>
      </c>
      <c r="N5" s="246"/>
      <c r="O5" s="246"/>
    </row>
    <row r="6" spans="1:15" s="3" customFormat="1" ht="15.75">
      <c r="A6" s="9">
        <v>2016</v>
      </c>
      <c r="B6" s="19"/>
      <c r="C6" s="19"/>
      <c r="D6" s="19"/>
      <c r="E6" s="19">
        <f>SUM(E7:E14)</f>
        <v>132565</v>
      </c>
      <c r="F6" s="19">
        <f>SUM(F7:F14)</f>
        <v>46434.4</v>
      </c>
      <c r="G6" s="19">
        <f>SUM(G7:G14)</f>
        <v>4687.4</v>
      </c>
      <c r="H6" s="19"/>
      <c r="I6" s="19">
        <f aca="true" t="shared" si="0" ref="I6:I61">F6-C6</f>
        <v>46434.4</v>
      </c>
      <c r="J6" s="19">
        <f aca="true" t="shared" si="1" ref="J6:J61">G6-D6</f>
        <v>4687.4</v>
      </c>
      <c r="K6" s="9"/>
      <c r="L6" s="9"/>
      <c r="M6" s="9"/>
      <c r="N6" s="9"/>
      <c r="O6" s="9"/>
    </row>
    <row r="7" spans="1:15" s="27" customFormat="1" ht="15.75">
      <c r="A7" s="24" t="s">
        <v>60</v>
      </c>
      <c r="B7" s="25"/>
      <c r="C7" s="25"/>
      <c r="D7" s="25"/>
      <c r="E7" s="25">
        <v>71619</v>
      </c>
      <c r="F7" s="25">
        <v>35771</v>
      </c>
      <c r="G7" s="25">
        <v>4614</v>
      </c>
      <c r="H7" s="25"/>
      <c r="I7" s="26">
        <f t="shared" si="0"/>
        <v>35771</v>
      </c>
      <c r="J7" s="26">
        <f t="shared" si="1"/>
        <v>4614</v>
      </c>
      <c r="K7" s="24"/>
      <c r="L7" s="24"/>
      <c r="M7" s="24"/>
      <c r="N7" s="24"/>
      <c r="O7" s="24"/>
    </row>
    <row r="8" spans="1:15" ht="47.25">
      <c r="A8" s="57" t="s">
        <v>175</v>
      </c>
      <c r="B8" s="16"/>
      <c r="C8" s="16"/>
      <c r="D8" s="16"/>
      <c r="E8" s="16"/>
      <c r="F8" s="16"/>
      <c r="G8" s="16"/>
      <c r="H8" s="16"/>
      <c r="I8" s="19">
        <f t="shared" si="0"/>
        <v>0</v>
      </c>
      <c r="J8" s="19">
        <f t="shared" si="1"/>
        <v>0</v>
      </c>
      <c r="K8" s="5"/>
      <c r="L8" s="5"/>
      <c r="M8" s="5"/>
      <c r="N8" s="5"/>
      <c r="O8" s="5"/>
    </row>
    <row r="9" spans="1:15" ht="15.75">
      <c r="A9" s="5"/>
      <c r="B9" s="16"/>
      <c r="C9" s="16"/>
      <c r="D9" s="16"/>
      <c r="E9" s="16"/>
      <c r="F9" s="16"/>
      <c r="G9" s="16"/>
      <c r="H9" s="16"/>
      <c r="I9" s="19">
        <f t="shared" si="0"/>
        <v>0</v>
      </c>
      <c r="J9" s="19">
        <f t="shared" si="1"/>
        <v>0</v>
      </c>
      <c r="K9" s="5"/>
      <c r="L9" s="5"/>
      <c r="M9" s="5"/>
      <c r="N9" s="5"/>
      <c r="O9" s="5"/>
    </row>
    <row r="10" spans="1:15" s="27" customFormat="1" ht="15.75">
      <c r="A10" s="24" t="s">
        <v>103</v>
      </c>
      <c r="B10" s="25"/>
      <c r="C10" s="25"/>
      <c r="D10" s="25"/>
      <c r="E10" s="25">
        <v>60946</v>
      </c>
      <c r="F10" s="25">
        <v>10500</v>
      </c>
      <c r="G10" s="25"/>
      <c r="H10" s="25"/>
      <c r="I10" s="26">
        <f t="shared" si="0"/>
        <v>10500</v>
      </c>
      <c r="J10" s="26">
        <f t="shared" si="1"/>
        <v>0</v>
      </c>
      <c r="K10" s="24"/>
      <c r="L10" s="24"/>
      <c r="M10" s="24"/>
      <c r="N10" s="24"/>
      <c r="O10" s="24"/>
    </row>
    <row r="11" spans="1:15" ht="31.5">
      <c r="A11" s="6" t="s">
        <v>37</v>
      </c>
      <c r="B11" s="16"/>
      <c r="C11" s="16"/>
      <c r="D11" s="16"/>
      <c r="E11" s="16"/>
      <c r="F11" s="16"/>
      <c r="G11" s="16"/>
      <c r="H11" s="16"/>
      <c r="I11" s="19">
        <f t="shared" si="0"/>
        <v>0</v>
      </c>
      <c r="J11" s="19">
        <f t="shared" si="1"/>
        <v>0</v>
      </c>
      <c r="K11" s="5"/>
      <c r="L11" s="5"/>
      <c r="M11" s="5"/>
      <c r="N11" s="5"/>
      <c r="O11" s="5"/>
    </row>
    <row r="12" spans="1:15" ht="15.75">
      <c r="A12" s="5" t="s">
        <v>38</v>
      </c>
      <c r="B12" s="16"/>
      <c r="C12" s="16"/>
      <c r="D12" s="16"/>
      <c r="E12" s="16"/>
      <c r="F12" s="16"/>
      <c r="G12" s="16"/>
      <c r="H12" s="16"/>
      <c r="I12" s="19">
        <f t="shared" si="0"/>
        <v>0</v>
      </c>
      <c r="J12" s="19">
        <f t="shared" si="1"/>
        <v>0</v>
      </c>
      <c r="K12" s="5"/>
      <c r="L12" s="5"/>
      <c r="M12" s="5"/>
      <c r="N12" s="5"/>
      <c r="O12" s="5"/>
    </row>
    <row r="13" spans="1:15" ht="15.75">
      <c r="A13" s="24" t="s">
        <v>39</v>
      </c>
      <c r="B13" s="25"/>
      <c r="C13" s="25"/>
      <c r="D13" s="25">
        <v>1800</v>
      </c>
      <c r="E13" s="25"/>
      <c r="F13" s="25">
        <v>163.4</v>
      </c>
      <c r="G13" s="25">
        <v>73.4</v>
      </c>
      <c r="H13" s="16"/>
      <c r="I13" s="19">
        <f t="shared" si="0"/>
        <v>163.4</v>
      </c>
      <c r="J13" s="19">
        <f t="shared" si="1"/>
        <v>-1726.6</v>
      </c>
      <c r="K13" s="5"/>
      <c r="L13" s="5"/>
      <c r="M13" s="5"/>
      <c r="N13" s="5"/>
      <c r="O13" s="5"/>
    </row>
    <row r="14" spans="1:15" ht="15.75">
      <c r="A14" s="5" t="s">
        <v>40</v>
      </c>
      <c r="B14" s="16"/>
      <c r="C14" s="16"/>
      <c r="D14" s="16"/>
      <c r="E14" s="16"/>
      <c r="F14" s="16"/>
      <c r="G14" s="16"/>
      <c r="H14" s="16"/>
      <c r="I14" s="19">
        <f t="shared" si="0"/>
        <v>0</v>
      </c>
      <c r="J14" s="19">
        <f t="shared" si="1"/>
        <v>0</v>
      </c>
      <c r="K14" s="5"/>
      <c r="L14" s="5"/>
      <c r="M14" s="5"/>
      <c r="N14" s="5"/>
      <c r="O14" s="5"/>
    </row>
    <row r="15" spans="1:15" ht="15.75">
      <c r="A15" s="5"/>
      <c r="B15" s="16"/>
      <c r="C15" s="16"/>
      <c r="D15" s="16"/>
      <c r="E15" s="16"/>
      <c r="F15" s="16"/>
      <c r="G15" s="16"/>
      <c r="H15" s="16"/>
      <c r="I15" s="19">
        <f t="shared" si="0"/>
        <v>0</v>
      </c>
      <c r="J15" s="19">
        <f t="shared" si="1"/>
        <v>0</v>
      </c>
      <c r="K15" s="5"/>
      <c r="L15" s="5"/>
      <c r="M15" s="5"/>
      <c r="N15" s="5"/>
      <c r="O15" s="5"/>
    </row>
    <row r="16" spans="1:15" s="3" customFormat="1" ht="15.75">
      <c r="A16" s="9">
        <v>2017</v>
      </c>
      <c r="B16" s="19"/>
      <c r="C16" s="19"/>
      <c r="D16" s="19"/>
      <c r="E16" s="19">
        <f>SUM(E17:E24)</f>
        <v>131521</v>
      </c>
      <c r="F16" s="19">
        <f>SUM(F17:F24)</f>
        <v>44834</v>
      </c>
      <c r="G16" s="19">
        <f>SUM(G17:G24)</f>
        <v>4660.7</v>
      </c>
      <c r="H16" s="19"/>
      <c r="I16" s="19">
        <f t="shared" si="0"/>
        <v>44834</v>
      </c>
      <c r="J16" s="19">
        <f t="shared" si="1"/>
        <v>4660.7</v>
      </c>
      <c r="K16" s="9"/>
      <c r="L16" s="9"/>
      <c r="M16" s="9"/>
      <c r="N16" s="9"/>
      <c r="O16" s="9"/>
    </row>
    <row r="17" spans="1:15" s="27" customFormat="1" ht="15.75">
      <c r="A17" s="24" t="s">
        <v>60</v>
      </c>
      <c r="B17" s="25"/>
      <c r="C17" s="25"/>
      <c r="D17" s="25"/>
      <c r="E17" s="25">
        <v>65949</v>
      </c>
      <c r="F17" s="25">
        <v>33730</v>
      </c>
      <c r="G17" s="25">
        <v>4614</v>
      </c>
      <c r="H17" s="25"/>
      <c r="I17" s="26">
        <f t="shared" si="0"/>
        <v>33730</v>
      </c>
      <c r="J17" s="26">
        <f t="shared" si="1"/>
        <v>4614</v>
      </c>
      <c r="K17" s="24"/>
      <c r="L17" s="24"/>
      <c r="M17" s="24"/>
      <c r="N17" s="24"/>
      <c r="O17" s="24"/>
    </row>
    <row r="18" spans="1:15" ht="47.25">
      <c r="A18" s="6" t="s">
        <v>175</v>
      </c>
      <c r="B18" s="16"/>
      <c r="C18" s="16"/>
      <c r="D18" s="16"/>
      <c r="E18" s="16"/>
      <c r="F18" s="16"/>
      <c r="G18" s="16"/>
      <c r="H18" s="16"/>
      <c r="I18" s="19">
        <f t="shared" si="0"/>
        <v>0</v>
      </c>
      <c r="J18" s="19">
        <f t="shared" si="1"/>
        <v>0</v>
      </c>
      <c r="K18" s="5"/>
      <c r="L18" s="5"/>
      <c r="M18" s="5"/>
      <c r="N18" s="5"/>
      <c r="O18" s="5"/>
    </row>
    <row r="19" spans="1:15" ht="15.75">
      <c r="A19" s="5"/>
      <c r="B19" s="16"/>
      <c r="C19" s="16"/>
      <c r="D19" s="16"/>
      <c r="E19" s="16"/>
      <c r="F19" s="16"/>
      <c r="G19" s="16"/>
      <c r="H19" s="16"/>
      <c r="I19" s="19">
        <f t="shared" si="0"/>
        <v>0</v>
      </c>
      <c r="J19" s="19">
        <f t="shared" si="1"/>
        <v>0</v>
      </c>
      <c r="K19" s="5"/>
      <c r="L19" s="5"/>
      <c r="M19" s="5"/>
      <c r="N19" s="5"/>
      <c r="O19" s="5"/>
    </row>
    <row r="20" spans="1:15" s="27" customFormat="1" ht="15.75">
      <c r="A20" s="24" t="s">
        <v>103</v>
      </c>
      <c r="B20" s="25"/>
      <c r="C20" s="25"/>
      <c r="D20" s="25"/>
      <c r="E20" s="25">
        <v>65572</v>
      </c>
      <c r="F20" s="25">
        <v>11000</v>
      </c>
      <c r="G20" s="25">
        <v>0</v>
      </c>
      <c r="H20" s="25"/>
      <c r="I20" s="26">
        <f t="shared" si="0"/>
        <v>11000</v>
      </c>
      <c r="J20" s="26">
        <f t="shared" si="1"/>
        <v>0</v>
      </c>
      <c r="K20" s="24"/>
      <c r="L20" s="24"/>
      <c r="M20" s="24"/>
      <c r="N20" s="24"/>
      <c r="O20" s="24"/>
    </row>
    <row r="21" spans="1:15" ht="31.5">
      <c r="A21" s="6" t="s">
        <v>37</v>
      </c>
      <c r="B21" s="16"/>
      <c r="C21" s="16"/>
      <c r="D21" s="16"/>
      <c r="E21" s="16"/>
      <c r="F21" s="16"/>
      <c r="G21" s="16"/>
      <c r="H21" s="16"/>
      <c r="I21" s="19">
        <f t="shared" si="0"/>
        <v>0</v>
      </c>
      <c r="J21" s="19">
        <f t="shared" si="1"/>
        <v>0</v>
      </c>
      <c r="K21" s="5"/>
      <c r="L21" s="5"/>
      <c r="M21" s="5"/>
      <c r="N21" s="5"/>
      <c r="O21" s="5"/>
    </row>
    <row r="22" spans="1:15" ht="15.75">
      <c r="A22" s="5" t="s">
        <v>38</v>
      </c>
      <c r="B22" s="16"/>
      <c r="C22" s="16"/>
      <c r="D22" s="16"/>
      <c r="E22" s="16"/>
      <c r="F22" s="16"/>
      <c r="G22" s="16"/>
      <c r="H22" s="16"/>
      <c r="I22" s="19">
        <f t="shared" si="0"/>
        <v>0</v>
      </c>
      <c r="J22" s="19">
        <f t="shared" si="1"/>
        <v>0</v>
      </c>
      <c r="K22" s="5"/>
      <c r="L22" s="5"/>
      <c r="M22" s="5"/>
      <c r="N22" s="5"/>
      <c r="O22" s="5"/>
    </row>
    <row r="23" spans="1:15" s="27" customFormat="1" ht="15.75">
      <c r="A23" s="24" t="s">
        <v>39</v>
      </c>
      <c r="B23" s="25"/>
      <c r="C23" s="25"/>
      <c r="D23" s="25">
        <v>1800</v>
      </c>
      <c r="E23" s="25"/>
      <c r="F23" s="25">
        <v>104</v>
      </c>
      <c r="G23" s="25">
        <v>46.7</v>
      </c>
      <c r="H23" s="25"/>
      <c r="I23" s="26">
        <f t="shared" si="0"/>
        <v>104</v>
      </c>
      <c r="J23" s="26">
        <f t="shared" si="1"/>
        <v>-1753.3</v>
      </c>
      <c r="K23" s="24"/>
      <c r="L23" s="24"/>
      <c r="M23" s="24"/>
      <c r="N23" s="24"/>
      <c r="O23" s="24"/>
    </row>
    <row r="24" spans="1:15" ht="15.75">
      <c r="A24" s="5" t="s">
        <v>40</v>
      </c>
      <c r="B24" s="16"/>
      <c r="C24" s="16"/>
      <c r="D24" s="16"/>
      <c r="E24" s="16"/>
      <c r="F24" s="16"/>
      <c r="G24" s="16"/>
      <c r="H24" s="16"/>
      <c r="I24" s="19">
        <f t="shared" si="0"/>
        <v>0</v>
      </c>
      <c r="J24" s="19">
        <f t="shared" si="1"/>
        <v>0</v>
      </c>
      <c r="K24" s="5"/>
      <c r="L24" s="5"/>
      <c r="M24" s="5"/>
      <c r="N24" s="5"/>
      <c r="O24" s="5"/>
    </row>
    <row r="25" spans="1:15" ht="15.75">
      <c r="A25" s="5"/>
      <c r="B25" s="16"/>
      <c r="C25" s="16"/>
      <c r="D25" s="16"/>
      <c r="E25" s="16"/>
      <c r="F25" s="16"/>
      <c r="G25" s="16"/>
      <c r="H25" s="16"/>
      <c r="I25" s="19"/>
      <c r="J25" s="19"/>
      <c r="K25" s="5"/>
      <c r="L25" s="5"/>
      <c r="M25" s="5"/>
      <c r="N25" s="5"/>
      <c r="O25" s="5"/>
    </row>
    <row r="26" spans="1:15" s="3" customFormat="1" ht="14.25" customHeight="1">
      <c r="A26" s="9">
        <v>2018</v>
      </c>
      <c r="B26" s="19"/>
      <c r="C26" s="19"/>
      <c r="D26" s="19"/>
      <c r="E26" s="19">
        <f>SUM(E30:E37)</f>
        <v>130074</v>
      </c>
      <c r="F26" s="19">
        <f>SUM(F30:F37)</f>
        <v>44180.5</v>
      </c>
      <c r="G26" s="19">
        <f>SUM(G30:G37)</f>
        <v>4733.2</v>
      </c>
      <c r="H26" s="19"/>
      <c r="I26" s="19">
        <f t="shared" si="0"/>
        <v>44180.5</v>
      </c>
      <c r="J26" s="19">
        <f t="shared" si="1"/>
        <v>4733.2</v>
      </c>
      <c r="K26" s="9"/>
      <c r="L26" s="9"/>
      <c r="M26" s="9"/>
      <c r="N26" s="9"/>
      <c r="O26" s="9"/>
    </row>
    <row r="27" spans="1:15" ht="15.75" hidden="1">
      <c r="A27" s="5">
        <v>2005</v>
      </c>
      <c r="B27" s="16"/>
      <c r="C27" s="16"/>
      <c r="D27" s="16"/>
      <c r="E27" s="16"/>
      <c r="F27" s="16"/>
      <c r="G27" s="16"/>
      <c r="H27" s="16"/>
      <c r="I27" s="19">
        <f t="shared" si="0"/>
        <v>0</v>
      </c>
      <c r="J27" s="19">
        <f t="shared" si="1"/>
        <v>0</v>
      </c>
      <c r="K27" s="5"/>
      <c r="L27" s="5"/>
      <c r="M27" s="5"/>
      <c r="N27" s="5"/>
      <c r="O27" s="5"/>
    </row>
    <row r="28" spans="1:15" ht="15.75" hidden="1">
      <c r="A28" s="5">
        <v>2005</v>
      </c>
      <c r="B28" s="16"/>
      <c r="C28" s="16"/>
      <c r="D28" s="16"/>
      <c r="E28" s="16"/>
      <c r="F28" s="16"/>
      <c r="G28" s="16"/>
      <c r="H28" s="16"/>
      <c r="I28" s="19">
        <f t="shared" si="0"/>
        <v>0</v>
      </c>
      <c r="J28" s="19">
        <f t="shared" si="1"/>
        <v>0</v>
      </c>
      <c r="K28" s="5"/>
      <c r="L28" s="5"/>
      <c r="M28" s="5"/>
      <c r="N28" s="5"/>
      <c r="O28" s="5"/>
    </row>
    <row r="29" spans="1:15" ht="15.75" hidden="1">
      <c r="A29" s="5">
        <v>2005</v>
      </c>
      <c r="B29" s="16"/>
      <c r="C29" s="16"/>
      <c r="D29" s="16"/>
      <c r="E29" s="16"/>
      <c r="F29" s="16"/>
      <c r="G29" s="16"/>
      <c r="H29" s="16"/>
      <c r="I29" s="19">
        <f t="shared" si="0"/>
        <v>0</v>
      </c>
      <c r="J29" s="19">
        <f t="shared" si="1"/>
        <v>0</v>
      </c>
      <c r="K29" s="5"/>
      <c r="L29" s="5"/>
      <c r="M29" s="5"/>
      <c r="N29" s="5"/>
      <c r="O29" s="5"/>
    </row>
    <row r="30" spans="1:15" s="27" customFormat="1" ht="15.75">
      <c r="A30" s="24" t="s">
        <v>60</v>
      </c>
      <c r="B30" s="25"/>
      <c r="C30" s="25"/>
      <c r="D30" s="25"/>
      <c r="E30" s="25">
        <v>61740</v>
      </c>
      <c r="F30" s="25">
        <v>31415</v>
      </c>
      <c r="G30" s="25">
        <v>4614</v>
      </c>
      <c r="H30" s="25"/>
      <c r="I30" s="26">
        <f t="shared" si="0"/>
        <v>31415</v>
      </c>
      <c r="J30" s="26">
        <f t="shared" si="1"/>
        <v>4614</v>
      </c>
      <c r="K30" s="24"/>
      <c r="L30" s="24"/>
      <c r="M30" s="24"/>
      <c r="N30" s="24"/>
      <c r="O30" s="24"/>
    </row>
    <row r="31" spans="1:15" ht="47.25">
      <c r="A31" s="57" t="s">
        <v>175</v>
      </c>
      <c r="B31" s="16"/>
      <c r="C31" s="16"/>
      <c r="D31" s="16"/>
      <c r="E31" s="16"/>
      <c r="F31" s="25">
        <v>161.5</v>
      </c>
      <c r="G31" s="25">
        <v>72.5</v>
      </c>
      <c r="H31" s="16"/>
      <c r="I31" s="19">
        <f t="shared" si="0"/>
        <v>161.5</v>
      </c>
      <c r="J31" s="19">
        <f t="shared" si="1"/>
        <v>72.5</v>
      </c>
      <c r="K31" s="5"/>
      <c r="L31" s="5"/>
      <c r="M31" s="5"/>
      <c r="N31" s="5"/>
      <c r="O31" s="5"/>
    </row>
    <row r="32" spans="1:15" ht="15.75">
      <c r="A32" s="5"/>
      <c r="B32" s="16"/>
      <c r="C32" s="16"/>
      <c r="D32" s="16"/>
      <c r="E32" s="16"/>
      <c r="F32" s="16"/>
      <c r="G32" s="16"/>
      <c r="H32" s="16"/>
      <c r="I32" s="19">
        <f t="shared" si="0"/>
        <v>0</v>
      </c>
      <c r="J32" s="19">
        <f t="shared" si="1"/>
        <v>0</v>
      </c>
      <c r="K32" s="5"/>
      <c r="L32" s="5"/>
      <c r="M32" s="5"/>
      <c r="N32" s="5"/>
      <c r="O32" s="5"/>
    </row>
    <row r="33" spans="1:15" s="27" customFormat="1" ht="15.75">
      <c r="A33" s="24" t="s">
        <v>103</v>
      </c>
      <c r="B33" s="25"/>
      <c r="C33" s="25"/>
      <c r="D33" s="25"/>
      <c r="E33" s="25">
        <v>68334</v>
      </c>
      <c r="F33" s="25">
        <v>12500</v>
      </c>
      <c r="G33" s="25">
        <v>0</v>
      </c>
      <c r="H33" s="25"/>
      <c r="I33" s="26">
        <f t="shared" si="0"/>
        <v>12500</v>
      </c>
      <c r="J33" s="26">
        <f t="shared" si="1"/>
        <v>0</v>
      </c>
      <c r="K33" s="24"/>
      <c r="L33" s="24"/>
      <c r="M33" s="24"/>
      <c r="N33" s="24"/>
      <c r="O33" s="24"/>
    </row>
    <row r="34" spans="1:15" ht="31.5">
      <c r="A34" s="6" t="s">
        <v>37</v>
      </c>
      <c r="B34" s="16"/>
      <c r="C34" s="16"/>
      <c r="D34" s="16"/>
      <c r="E34" s="16"/>
      <c r="F34" s="16"/>
      <c r="G34" s="16"/>
      <c r="H34" s="16"/>
      <c r="I34" s="19">
        <f t="shared" si="0"/>
        <v>0</v>
      </c>
      <c r="J34" s="19">
        <f t="shared" si="1"/>
        <v>0</v>
      </c>
      <c r="K34" s="5"/>
      <c r="L34" s="5"/>
      <c r="M34" s="5"/>
      <c r="N34" s="5"/>
      <c r="O34" s="5"/>
    </row>
    <row r="35" spans="1:15" ht="15.75">
      <c r="A35" s="5" t="s">
        <v>38</v>
      </c>
      <c r="B35" s="16"/>
      <c r="C35" s="16"/>
      <c r="D35" s="16"/>
      <c r="E35" s="16"/>
      <c r="F35" s="16"/>
      <c r="G35" s="16"/>
      <c r="H35" s="16"/>
      <c r="I35" s="19">
        <f t="shared" si="0"/>
        <v>0</v>
      </c>
      <c r="J35" s="19">
        <f t="shared" si="1"/>
        <v>0</v>
      </c>
      <c r="K35" s="5"/>
      <c r="L35" s="5"/>
      <c r="M35" s="5"/>
      <c r="N35" s="5"/>
      <c r="O35" s="5"/>
    </row>
    <row r="36" spans="1:15" s="27" customFormat="1" ht="15.75">
      <c r="A36" s="24" t="s">
        <v>39</v>
      </c>
      <c r="B36" s="25"/>
      <c r="C36" s="25"/>
      <c r="D36" s="25">
        <v>1800</v>
      </c>
      <c r="E36" s="25"/>
      <c r="F36" s="25">
        <v>104</v>
      </c>
      <c r="G36" s="25">
        <v>46.7</v>
      </c>
      <c r="H36" s="25"/>
      <c r="I36" s="26">
        <f t="shared" si="0"/>
        <v>104</v>
      </c>
      <c r="J36" s="26">
        <f t="shared" si="1"/>
        <v>-1753.3</v>
      </c>
      <c r="K36" s="24"/>
      <c r="L36" s="24"/>
      <c r="M36" s="24"/>
      <c r="N36" s="24"/>
      <c r="O36" s="24"/>
    </row>
    <row r="37" spans="1:15" ht="15.75">
      <c r="A37" s="5" t="s">
        <v>40</v>
      </c>
      <c r="B37" s="16"/>
      <c r="C37" s="16"/>
      <c r="D37" s="16"/>
      <c r="E37" s="16"/>
      <c r="F37" s="16"/>
      <c r="G37" s="16"/>
      <c r="H37" s="16"/>
      <c r="I37" s="19">
        <f t="shared" si="0"/>
        <v>0</v>
      </c>
      <c r="J37" s="19">
        <f t="shared" si="1"/>
        <v>0</v>
      </c>
      <c r="K37" s="5"/>
      <c r="L37" s="5"/>
      <c r="M37" s="5"/>
      <c r="N37" s="5"/>
      <c r="O37" s="5"/>
    </row>
    <row r="38" spans="1:15" ht="15.75">
      <c r="A38" s="5"/>
      <c r="B38" s="16"/>
      <c r="C38" s="16"/>
      <c r="D38" s="16"/>
      <c r="E38" s="16"/>
      <c r="F38" s="16"/>
      <c r="G38" s="16"/>
      <c r="H38" s="16"/>
      <c r="I38" s="19"/>
      <c r="J38" s="19"/>
      <c r="K38" s="5"/>
      <c r="L38" s="5"/>
      <c r="M38" s="5"/>
      <c r="N38" s="5"/>
      <c r="O38" s="5"/>
    </row>
    <row r="39" spans="1:15" s="3" customFormat="1" ht="15.75">
      <c r="A39" s="9">
        <v>2019</v>
      </c>
      <c r="B39" s="19"/>
      <c r="C39" s="19"/>
      <c r="D39" s="19"/>
      <c r="E39" s="19">
        <f>SUM(E40:E47)</f>
        <v>130669</v>
      </c>
      <c r="F39" s="19">
        <f>SUM(F40:F47)</f>
        <v>43364.5</v>
      </c>
      <c r="G39" s="19">
        <f>SUM(G40:G47)</f>
        <v>4733.2</v>
      </c>
      <c r="H39" s="19"/>
      <c r="I39" s="19">
        <f t="shared" si="0"/>
        <v>43364.5</v>
      </c>
      <c r="J39" s="19">
        <f t="shared" si="1"/>
        <v>4733.2</v>
      </c>
      <c r="K39" s="9"/>
      <c r="L39" s="9"/>
      <c r="M39" s="9"/>
      <c r="N39" s="9"/>
      <c r="O39" s="9"/>
    </row>
    <row r="40" spans="1:15" s="27" customFormat="1" ht="15.75">
      <c r="A40" s="24" t="s">
        <v>60</v>
      </c>
      <c r="B40" s="25"/>
      <c r="C40" s="25"/>
      <c r="D40" s="25"/>
      <c r="E40" s="25">
        <v>60465</v>
      </c>
      <c r="F40" s="25">
        <v>29099</v>
      </c>
      <c r="G40" s="25">
        <v>4614</v>
      </c>
      <c r="H40" s="25"/>
      <c r="I40" s="26">
        <f t="shared" si="0"/>
        <v>29099</v>
      </c>
      <c r="J40" s="26">
        <f t="shared" si="1"/>
        <v>4614</v>
      </c>
      <c r="K40" s="24"/>
      <c r="L40" s="24"/>
      <c r="M40" s="24"/>
      <c r="N40" s="24"/>
      <c r="O40" s="24"/>
    </row>
    <row r="41" spans="1:15" ht="47.25">
      <c r="A41" s="57" t="s">
        <v>175</v>
      </c>
      <c r="B41" s="16"/>
      <c r="C41" s="16"/>
      <c r="D41" s="16"/>
      <c r="E41" s="16"/>
      <c r="F41" s="25">
        <v>161.5</v>
      </c>
      <c r="G41" s="25">
        <v>72.5</v>
      </c>
      <c r="H41" s="16"/>
      <c r="I41" s="19">
        <f t="shared" si="0"/>
        <v>161.5</v>
      </c>
      <c r="J41" s="19">
        <f t="shared" si="1"/>
        <v>72.5</v>
      </c>
      <c r="K41" s="5"/>
      <c r="L41" s="5"/>
      <c r="M41" s="5"/>
      <c r="N41" s="5"/>
      <c r="O41" s="5"/>
    </row>
    <row r="42" spans="1:15" ht="15.75">
      <c r="A42" s="5"/>
      <c r="B42" s="16"/>
      <c r="C42" s="16"/>
      <c r="D42" s="16"/>
      <c r="E42" s="16"/>
      <c r="F42" s="16"/>
      <c r="G42" s="16"/>
      <c r="H42" s="16"/>
      <c r="I42" s="19">
        <f t="shared" si="0"/>
        <v>0</v>
      </c>
      <c r="J42" s="19">
        <f t="shared" si="1"/>
        <v>0</v>
      </c>
      <c r="K42" s="5"/>
      <c r="L42" s="5"/>
      <c r="M42" s="5"/>
      <c r="N42" s="5"/>
      <c r="O42" s="5"/>
    </row>
    <row r="43" spans="1:15" s="27" customFormat="1" ht="15.75">
      <c r="A43" s="24" t="s">
        <v>103</v>
      </c>
      <c r="B43" s="25"/>
      <c r="C43" s="25"/>
      <c r="D43" s="25"/>
      <c r="E43" s="25">
        <v>70204</v>
      </c>
      <c r="F43" s="25">
        <v>14000</v>
      </c>
      <c r="G43" s="25">
        <v>0</v>
      </c>
      <c r="H43" s="25"/>
      <c r="I43" s="26">
        <f t="shared" si="0"/>
        <v>14000</v>
      </c>
      <c r="J43" s="26">
        <f t="shared" si="1"/>
        <v>0</v>
      </c>
      <c r="K43" s="24"/>
      <c r="L43" s="24"/>
      <c r="M43" s="24"/>
      <c r="N43" s="24"/>
      <c r="O43" s="24"/>
    </row>
    <row r="44" spans="1:15" ht="31.5">
      <c r="A44" s="6" t="s">
        <v>37</v>
      </c>
      <c r="B44" s="16"/>
      <c r="C44" s="16"/>
      <c r="D44" s="16"/>
      <c r="E44" s="16"/>
      <c r="F44" s="16"/>
      <c r="G44" s="16"/>
      <c r="H44" s="16"/>
      <c r="I44" s="19">
        <f t="shared" si="0"/>
        <v>0</v>
      </c>
      <c r="J44" s="19">
        <f t="shared" si="1"/>
        <v>0</v>
      </c>
      <c r="K44" s="5"/>
      <c r="L44" s="5"/>
      <c r="M44" s="5"/>
      <c r="N44" s="5"/>
      <c r="O44" s="5"/>
    </row>
    <row r="45" spans="1:15" ht="15.75">
      <c r="A45" s="5" t="s">
        <v>38</v>
      </c>
      <c r="B45" s="16"/>
      <c r="C45" s="16"/>
      <c r="D45" s="16"/>
      <c r="E45" s="16"/>
      <c r="F45" s="16"/>
      <c r="G45" s="16"/>
      <c r="H45" s="16"/>
      <c r="I45" s="19">
        <f t="shared" si="0"/>
        <v>0</v>
      </c>
      <c r="J45" s="19">
        <f t="shared" si="1"/>
        <v>0</v>
      </c>
      <c r="K45" s="5"/>
      <c r="L45" s="5"/>
      <c r="M45" s="5"/>
      <c r="N45" s="5"/>
      <c r="O45" s="5"/>
    </row>
    <row r="46" spans="1:15" s="27" customFormat="1" ht="15.75">
      <c r="A46" s="24" t="s">
        <v>39</v>
      </c>
      <c r="B46" s="25"/>
      <c r="C46" s="25"/>
      <c r="D46" s="25">
        <v>1800</v>
      </c>
      <c r="E46" s="25"/>
      <c r="F46" s="25">
        <v>104</v>
      </c>
      <c r="G46" s="25">
        <v>46.7</v>
      </c>
      <c r="H46" s="25"/>
      <c r="I46" s="26">
        <f t="shared" si="0"/>
        <v>104</v>
      </c>
      <c r="J46" s="26">
        <f t="shared" si="1"/>
        <v>-1753.3</v>
      </c>
      <c r="K46" s="24"/>
      <c r="L46" s="24"/>
      <c r="M46" s="24"/>
      <c r="N46" s="24"/>
      <c r="O46" s="24"/>
    </row>
    <row r="47" spans="1:15" ht="15.75">
      <c r="A47" s="5" t="s">
        <v>40</v>
      </c>
      <c r="B47" s="16"/>
      <c r="C47" s="16"/>
      <c r="D47" s="16"/>
      <c r="E47" s="16"/>
      <c r="F47" s="16"/>
      <c r="G47" s="16"/>
      <c r="H47" s="16"/>
      <c r="I47" s="19">
        <f t="shared" si="0"/>
        <v>0</v>
      </c>
      <c r="J47" s="19">
        <f t="shared" si="1"/>
        <v>0</v>
      </c>
      <c r="K47" s="5"/>
      <c r="L47" s="5"/>
      <c r="M47" s="5"/>
      <c r="N47" s="5"/>
      <c r="O47" s="5"/>
    </row>
    <row r="48" spans="1:15" ht="15.75">
      <c r="A48" s="5"/>
      <c r="B48" s="16"/>
      <c r="C48" s="16"/>
      <c r="D48" s="16"/>
      <c r="E48" s="16"/>
      <c r="F48" s="16"/>
      <c r="G48" s="16"/>
      <c r="H48" s="16"/>
      <c r="I48" s="19"/>
      <c r="J48" s="19"/>
      <c r="K48" s="5"/>
      <c r="L48" s="5"/>
      <c r="M48" s="5"/>
      <c r="N48" s="5"/>
      <c r="O48" s="5"/>
    </row>
    <row r="49" spans="1:15" ht="15.75">
      <c r="A49" s="9">
        <v>2020</v>
      </c>
      <c r="B49" s="16"/>
      <c r="C49" s="16"/>
      <c r="D49" s="16"/>
      <c r="E49" s="16">
        <f>SUM(E50:E56)</f>
        <v>105624</v>
      </c>
      <c r="F49" s="16">
        <f>SUM(F50:F56)</f>
        <v>43049.5</v>
      </c>
      <c r="G49" s="16">
        <f>SUM(G50:G56)</f>
        <v>4733.2</v>
      </c>
      <c r="H49" s="16"/>
      <c r="I49" s="19"/>
      <c r="J49" s="19"/>
      <c r="K49" s="5"/>
      <c r="L49" s="5"/>
      <c r="M49" s="5"/>
      <c r="N49" s="5"/>
      <c r="O49" s="5"/>
    </row>
    <row r="50" spans="1:15" s="27" customFormat="1" ht="15.75">
      <c r="A50" s="24" t="s">
        <v>60</v>
      </c>
      <c r="B50" s="25"/>
      <c r="C50" s="25"/>
      <c r="D50" s="25"/>
      <c r="E50" s="25">
        <v>62229</v>
      </c>
      <c r="F50" s="25">
        <v>26784</v>
      </c>
      <c r="G50" s="25">
        <v>4614</v>
      </c>
      <c r="H50" s="25"/>
      <c r="I50" s="26"/>
      <c r="J50" s="26"/>
      <c r="K50" s="24"/>
      <c r="L50" s="24"/>
      <c r="M50" s="24"/>
      <c r="N50" s="24"/>
      <c r="O50" s="24"/>
    </row>
    <row r="51" spans="1:15" ht="47.25">
      <c r="A51" s="57" t="s">
        <v>175</v>
      </c>
      <c r="B51" s="16"/>
      <c r="C51" s="16"/>
      <c r="D51" s="16"/>
      <c r="E51" s="16"/>
      <c r="F51" s="25">
        <v>161.5</v>
      </c>
      <c r="G51" s="25">
        <v>72.5</v>
      </c>
      <c r="H51" s="16"/>
      <c r="I51" s="19"/>
      <c r="J51" s="19"/>
      <c r="K51" s="5"/>
      <c r="L51" s="5"/>
      <c r="M51" s="5"/>
      <c r="N51" s="5"/>
      <c r="O51" s="5"/>
    </row>
    <row r="52" spans="1:15" ht="15.75">
      <c r="A52" s="5"/>
      <c r="B52" s="16"/>
      <c r="C52" s="16"/>
      <c r="D52" s="16"/>
      <c r="E52" s="16"/>
      <c r="F52" s="16"/>
      <c r="G52" s="16"/>
      <c r="H52" s="16"/>
      <c r="I52" s="19"/>
      <c r="J52" s="19"/>
      <c r="K52" s="5"/>
      <c r="L52" s="5"/>
      <c r="M52" s="5"/>
      <c r="N52" s="5"/>
      <c r="O52" s="5"/>
    </row>
    <row r="53" spans="1:15" s="27" customFormat="1" ht="15.75">
      <c r="A53" s="24" t="s">
        <v>103</v>
      </c>
      <c r="B53" s="25"/>
      <c r="C53" s="25"/>
      <c r="D53" s="25"/>
      <c r="E53" s="25">
        <v>43395</v>
      </c>
      <c r="F53" s="25">
        <v>16000</v>
      </c>
      <c r="G53" s="25"/>
      <c r="H53" s="25"/>
      <c r="I53" s="26">
        <f t="shared" si="0"/>
        <v>16000</v>
      </c>
      <c r="J53" s="26">
        <f t="shared" si="1"/>
        <v>0</v>
      </c>
      <c r="K53" s="24"/>
      <c r="L53" s="24"/>
      <c r="M53" s="24"/>
      <c r="N53" s="24"/>
      <c r="O53" s="24"/>
    </row>
    <row r="54" spans="1:15" ht="31.5">
      <c r="A54" s="6" t="s">
        <v>37</v>
      </c>
      <c r="B54" s="16"/>
      <c r="C54" s="16"/>
      <c r="D54" s="16"/>
      <c r="E54" s="16"/>
      <c r="F54" s="16"/>
      <c r="G54" s="16"/>
      <c r="H54" s="16"/>
      <c r="I54" s="19"/>
      <c r="J54" s="19"/>
      <c r="K54" s="5"/>
      <c r="L54" s="5"/>
      <c r="M54" s="5"/>
      <c r="N54" s="5"/>
      <c r="O54" s="5"/>
    </row>
    <row r="55" spans="1:15" ht="15.75">
      <c r="A55" s="5" t="s">
        <v>38</v>
      </c>
      <c r="B55" s="16"/>
      <c r="C55" s="16"/>
      <c r="D55" s="16"/>
      <c r="E55" s="16"/>
      <c r="F55" s="16"/>
      <c r="G55" s="16"/>
      <c r="H55" s="16"/>
      <c r="I55" s="19"/>
      <c r="J55" s="19"/>
      <c r="K55" s="5"/>
      <c r="L55" s="5"/>
      <c r="M55" s="5"/>
      <c r="N55" s="5"/>
      <c r="O55" s="5"/>
    </row>
    <row r="56" spans="1:15" s="27" customFormat="1" ht="15.75">
      <c r="A56" s="24" t="s">
        <v>39</v>
      </c>
      <c r="B56" s="25"/>
      <c r="C56" s="25"/>
      <c r="D56" s="25">
        <v>1800</v>
      </c>
      <c r="E56" s="25"/>
      <c r="F56" s="25">
        <v>104</v>
      </c>
      <c r="G56" s="25">
        <v>46.7</v>
      </c>
      <c r="H56" s="25"/>
      <c r="I56" s="26"/>
      <c r="J56" s="26"/>
      <c r="K56" s="24"/>
      <c r="L56" s="24"/>
      <c r="M56" s="24"/>
      <c r="N56" s="24"/>
      <c r="O56" s="24"/>
    </row>
    <row r="57" spans="1:15" ht="15.75">
      <c r="A57" s="5" t="s">
        <v>40</v>
      </c>
      <c r="B57" s="16"/>
      <c r="C57" s="16"/>
      <c r="D57" s="16"/>
      <c r="E57" s="16"/>
      <c r="F57" s="16"/>
      <c r="G57" s="16"/>
      <c r="H57" s="16"/>
      <c r="I57" s="19"/>
      <c r="J57" s="19"/>
      <c r="K57" s="5"/>
      <c r="L57" s="5"/>
      <c r="M57" s="5"/>
      <c r="N57" s="5"/>
      <c r="O57" s="5"/>
    </row>
    <row r="58" spans="1:15" ht="15.75">
      <c r="A58" s="5"/>
      <c r="B58" s="16"/>
      <c r="C58" s="16"/>
      <c r="D58" s="16"/>
      <c r="E58" s="16"/>
      <c r="F58" s="16"/>
      <c r="G58" s="16"/>
      <c r="H58" s="16"/>
      <c r="I58" s="19"/>
      <c r="J58" s="19"/>
      <c r="K58" s="5"/>
      <c r="L58" s="5"/>
      <c r="M58" s="5"/>
      <c r="N58" s="5"/>
      <c r="O58" s="5"/>
    </row>
    <row r="59" spans="1:15" s="3" customFormat="1" ht="15.75">
      <c r="A59" s="9" t="s">
        <v>4</v>
      </c>
      <c r="B59" s="19"/>
      <c r="C59" s="16"/>
      <c r="D59" s="16"/>
      <c r="E59" s="20">
        <f>E6+E16+E26+E39+E49</f>
        <v>630453</v>
      </c>
      <c r="F59" s="20">
        <f>F6+F16+F26+F39+F49</f>
        <v>221862.9</v>
      </c>
      <c r="G59" s="20">
        <f>G6+G16+G26+G39+G49</f>
        <v>23547.7</v>
      </c>
      <c r="H59" s="20"/>
      <c r="I59" s="19">
        <f t="shared" si="0"/>
        <v>221862.9</v>
      </c>
      <c r="J59" s="19">
        <f>G59-D59</f>
        <v>23547.7</v>
      </c>
      <c r="K59" s="9"/>
      <c r="L59" s="9"/>
      <c r="M59" s="9"/>
      <c r="N59" s="9"/>
      <c r="O59" s="9"/>
    </row>
    <row r="60" spans="1:15" ht="15.75">
      <c r="A60" s="5" t="s">
        <v>61</v>
      </c>
      <c r="B60" s="16"/>
      <c r="C60" s="16"/>
      <c r="D60" s="16"/>
      <c r="E60" s="16">
        <f aca="true" t="shared" si="2" ref="E60:G61">E7+E17+E30+E40+E50</f>
        <v>322002</v>
      </c>
      <c r="F60" s="16">
        <f t="shared" si="2"/>
        <v>156799</v>
      </c>
      <c r="G60" s="16">
        <f t="shared" si="2"/>
        <v>23070</v>
      </c>
      <c r="H60" s="16"/>
      <c r="I60" s="16">
        <f>I7+I17+I30+I40+I50</f>
        <v>130015</v>
      </c>
      <c r="J60" s="16">
        <f>J7+J17+J30+J40+J50</f>
        <v>18456</v>
      </c>
      <c r="K60" s="5"/>
      <c r="L60" s="5"/>
      <c r="M60" s="5"/>
      <c r="N60" s="5"/>
      <c r="O60" s="5"/>
    </row>
    <row r="61" spans="1:15" ht="47.25">
      <c r="A61" s="57" t="s">
        <v>175</v>
      </c>
      <c r="B61" s="16"/>
      <c r="C61" s="16"/>
      <c r="D61" s="16"/>
      <c r="E61" s="25">
        <f t="shared" si="2"/>
        <v>0</v>
      </c>
      <c r="F61" s="25">
        <f t="shared" si="2"/>
        <v>484.5</v>
      </c>
      <c r="G61" s="25">
        <f t="shared" si="2"/>
        <v>217.5</v>
      </c>
      <c r="H61" s="25"/>
      <c r="I61" s="32">
        <f t="shared" si="0"/>
        <v>484.5</v>
      </c>
      <c r="J61" s="32">
        <f t="shared" si="1"/>
        <v>217.5</v>
      </c>
      <c r="K61" s="5"/>
      <c r="L61" s="5"/>
      <c r="M61" s="5"/>
      <c r="N61" s="5"/>
      <c r="O61" s="5"/>
    </row>
    <row r="62" spans="1:15" ht="15.75">
      <c r="A62" s="5"/>
      <c r="B62" s="16"/>
      <c r="C62" s="16"/>
      <c r="D62" s="16"/>
      <c r="E62" s="16"/>
      <c r="F62" s="16"/>
      <c r="G62" s="16"/>
      <c r="H62" s="16"/>
      <c r="I62" s="21"/>
      <c r="J62" s="21"/>
      <c r="K62" s="5"/>
      <c r="L62" s="5"/>
      <c r="M62" s="5"/>
      <c r="N62" s="5"/>
      <c r="O62" s="5"/>
    </row>
    <row r="63" spans="1:15" s="27" customFormat="1" ht="15.75">
      <c r="A63" s="24" t="s">
        <v>103</v>
      </c>
      <c r="B63" s="25"/>
      <c r="C63" s="25"/>
      <c r="D63" s="25"/>
      <c r="E63" s="25">
        <f>E10+E20+E33+E43+E53</f>
        <v>308451</v>
      </c>
      <c r="F63" s="25">
        <f>F10+F20+F33+F43+F53</f>
        <v>64000</v>
      </c>
      <c r="G63" s="25">
        <f>G10+G20+G33+G43+G53</f>
        <v>0</v>
      </c>
      <c r="H63" s="25"/>
      <c r="I63" s="32">
        <f>F63-C63</f>
        <v>64000</v>
      </c>
      <c r="J63" s="32">
        <f>G63-D63</f>
        <v>0</v>
      </c>
      <c r="K63" s="24"/>
      <c r="L63" s="24"/>
      <c r="M63" s="24"/>
      <c r="N63" s="24"/>
      <c r="O63" s="24"/>
    </row>
    <row r="64" spans="1:15" ht="31.5">
      <c r="A64" s="6" t="s">
        <v>37</v>
      </c>
      <c r="B64" s="16"/>
      <c r="C64" s="16"/>
      <c r="D64" s="16"/>
      <c r="E64" s="16"/>
      <c r="F64" s="16"/>
      <c r="G64" s="16">
        <f>G44+G34+G21+G11</f>
        <v>0</v>
      </c>
      <c r="H64" s="16"/>
      <c r="I64" s="21"/>
      <c r="J64" s="21">
        <f>G64-D64</f>
        <v>0</v>
      </c>
      <c r="K64" s="5"/>
      <c r="L64" s="5"/>
      <c r="M64" s="5"/>
      <c r="N64" s="5"/>
      <c r="O64" s="5"/>
    </row>
    <row r="65" spans="1:15" ht="15.75">
      <c r="A65" s="5" t="s">
        <v>38</v>
      </c>
      <c r="B65" s="16"/>
      <c r="C65" s="16"/>
      <c r="D65" s="16"/>
      <c r="E65" s="16"/>
      <c r="F65" s="16"/>
      <c r="G65" s="16">
        <f>G45+G35+G22+G12</f>
        <v>0</v>
      </c>
      <c r="H65" s="16"/>
      <c r="I65" s="21"/>
      <c r="J65" s="21">
        <f>G65-D65</f>
        <v>0</v>
      </c>
      <c r="K65" s="5"/>
      <c r="L65" s="5"/>
      <c r="M65" s="5"/>
      <c r="N65" s="5"/>
      <c r="O65" s="5"/>
    </row>
    <row r="66" spans="1:15" s="27" customFormat="1" ht="15.75">
      <c r="A66" s="24" t="s">
        <v>39</v>
      </c>
      <c r="B66" s="25"/>
      <c r="C66" s="25"/>
      <c r="D66" s="25">
        <f>D13+D23+D36+D46+D56</f>
        <v>9000</v>
      </c>
      <c r="E66" s="25">
        <f>E13+E23+E36+E46+E56</f>
        <v>0</v>
      </c>
      <c r="F66" s="25">
        <f>F13+F23+F36+F46+F56</f>
        <v>579.4</v>
      </c>
      <c r="G66" s="25">
        <f>G13+G23+G36+G46+G56</f>
        <v>260.2</v>
      </c>
      <c r="H66" s="25"/>
      <c r="I66" s="32"/>
      <c r="J66" s="32">
        <f>G66-D66</f>
        <v>-8739.8</v>
      </c>
      <c r="K66" s="24"/>
      <c r="L66" s="24"/>
      <c r="M66" s="24"/>
      <c r="N66" s="24"/>
      <c r="O66" s="24"/>
    </row>
    <row r="67" spans="1:15" ht="15.75">
      <c r="A67" s="5" t="s">
        <v>40</v>
      </c>
      <c r="B67" s="16"/>
      <c r="C67" s="16"/>
      <c r="D67" s="16"/>
      <c r="E67" s="16"/>
      <c r="F67" s="16"/>
      <c r="G67" s="16">
        <f>G14+G24+G37+G47</f>
        <v>0</v>
      </c>
      <c r="H67" s="16"/>
      <c r="I67" s="21"/>
      <c r="J67" s="21">
        <f>G67-D67</f>
        <v>0</v>
      </c>
      <c r="K67" s="5"/>
      <c r="L67" s="5"/>
      <c r="M67" s="5"/>
      <c r="N67" s="5"/>
      <c r="O67" s="5"/>
    </row>
    <row r="68" spans="1:15" ht="15.75">
      <c r="A68" s="13" t="s">
        <v>218</v>
      </c>
      <c r="B68" s="14"/>
      <c r="C68" s="14"/>
      <c r="D68" s="14"/>
      <c r="E68" s="14">
        <f>SUM(E60:E67)</f>
        <v>630453</v>
      </c>
      <c r="F68" s="14">
        <f>SUM(F60:F67)</f>
        <v>221862.9</v>
      </c>
      <c r="G68" s="14">
        <f>SUM(G60:G67)</f>
        <v>23547.7</v>
      </c>
      <c r="H68" s="14"/>
      <c r="I68" s="15"/>
      <c r="J68" s="15"/>
      <c r="K68" s="13"/>
      <c r="L68" s="13"/>
      <c r="M68" s="13"/>
      <c r="N68" s="13"/>
      <c r="O68" s="13"/>
    </row>
    <row r="69" spans="1:15" ht="15.75">
      <c r="A69" s="13"/>
      <c r="B69" s="14"/>
      <c r="C69" s="14"/>
      <c r="D69" s="14"/>
      <c r="E69" s="14"/>
      <c r="F69" s="14"/>
      <c r="G69" s="14"/>
      <c r="H69" s="14"/>
      <c r="I69" s="15"/>
      <c r="J69" s="15"/>
      <c r="K69" s="13"/>
      <c r="L69" s="13"/>
      <c r="M69" s="13"/>
      <c r="N69" s="13"/>
      <c r="O69" s="13"/>
    </row>
    <row r="70" spans="1:15" ht="15.75">
      <c r="A70" s="12" t="s">
        <v>41</v>
      </c>
      <c r="B70" s="13"/>
      <c r="C70" s="13"/>
      <c r="D70" s="13"/>
      <c r="E70" s="13"/>
      <c r="F70" s="13"/>
      <c r="G70" s="13"/>
      <c r="H70" s="13"/>
      <c r="I70" s="22"/>
      <c r="J70" s="22"/>
      <c r="K70" s="13"/>
      <c r="L70" s="13"/>
      <c r="M70" s="13"/>
      <c r="N70" s="13"/>
      <c r="O70" s="13"/>
    </row>
    <row r="71" ht="15.75">
      <c r="A71" s="12" t="s">
        <v>58</v>
      </c>
    </row>
    <row r="72" ht="15.75">
      <c r="E72" s="23">
        <f>SUM(E68:G68)</f>
        <v>875863.6</v>
      </c>
    </row>
    <row r="76" spans="5:7" ht="15.75">
      <c r="E76" s="23">
        <f>E6+E16+E26+E39</f>
        <v>524829</v>
      </c>
      <c r="F76" s="23">
        <f>F6+F16+F26+F39</f>
        <v>178813.4</v>
      </c>
      <c r="G76" s="23">
        <f>G6+G16+G26+G39</f>
        <v>18814.5</v>
      </c>
    </row>
    <row r="77" spans="3:7" ht="15.75">
      <c r="C77" s="23">
        <f>SUM(C60:C67)</f>
        <v>0</v>
      </c>
      <c r="D77" s="23">
        <f>SUM(D60:D67)</f>
        <v>9000</v>
      </c>
      <c r="E77" s="23">
        <f>SUM(E60:E67)</f>
        <v>630453</v>
      </c>
      <c r="F77" s="23">
        <f>SUM(F60:F67)</f>
        <v>221862.9</v>
      </c>
      <c r="G77" s="23">
        <f>SUM(G60:G67)</f>
        <v>23547.7</v>
      </c>
    </row>
  </sheetData>
  <sheetProtection/>
  <mergeCells count="7">
    <mergeCell ref="K4:M4"/>
    <mergeCell ref="N4:N5"/>
    <mergeCell ref="O4:O5"/>
    <mergeCell ref="A4:A5"/>
    <mergeCell ref="E4:G4"/>
    <mergeCell ref="H4:J4"/>
    <mergeCell ref="B4:D4"/>
  </mergeCells>
  <printOptions/>
  <pageMargins left="0.6" right="0.25" top="0.5" bottom="0.53" header="0.5" footer="0.5"/>
  <pageSetup horizontalDpi="600" verticalDpi="600" orientation="landscape" paperSize="9" scale="79" r:id="rId1"/>
  <rowBreaks count="1" manualBreakCount="1">
    <brk id="37" max="14" man="1"/>
  </rowBreaks>
</worksheet>
</file>

<file path=xl/worksheets/sheet4.xml><?xml version="1.0" encoding="utf-8"?>
<worksheet xmlns="http://schemas.openxmlformats.org/spreadsheetml/2006/main" xmlns:r="http://schemas.openxmlformats.org/officeDocument/2006/relationships">
  <dimension ref="A1:L206"/>
  <sheetViews>
    <sheetView zoomScalePageLayoutView="0" workbookViewId="0" topLeftCell="A1">
      <selection activeCell="A1" sqref="A1:L206"/>
    </sheetView>
  </sheetViews>
  <sheetFormatPr defaultColWidth="9.140625" defaultRowHeight="12.75"/>
  <sheetData>
    <row r="1" spans="1:12" ht="12.75">
      <c r="A1" s="188" t="s">
        <v>0</v>
      </c>
      <c r="B1" s="179" t="s">
        <v>1</v>
      </c>
      <c r="C1" s="179"/>
      <c r="D1" s="165" t="s">
        <v>2</v>
      </c>
      <c r="E1" s="165" t="s">
        <v>7</v>
      </c>
      <c r="F1" s="178" t="s">
        <v>45</v>
      </c>
      <c r="G1" s="120"/>
      <c r="H1" s="120"/>
      <c r="I1" s="120"/>
      <c r="J1" s="120"/>
      <c r="K1" s="120"/>
      <c r="L1" s="172" t="s">
        <v>3</v>
      </c>
    </row>
    <row r="2" spans="1:12" ht="12.75">
      <c r="A2" s="188"/>
      <c r="B2" s="179"/>
      <c r="C2" s="179"/>
      <c r="D2" s="165"/>
      <c r="E2" s="166"/>
      <c r="F2" s="29" t="s">
        <v>44</v>
      </c>
      <c r="G2" s="29">
        <v>2016</v>
      </c>
      <c r="H2" s="29">
        <v>2017</v>
      </c>
      <c r="I2" s="29">
        <v>2018</v>
      </c>
      <c r="J2" s="29">
        <v>2019</v>
      </c>
      <c r="K2" s="29">
        <v>2020</v>
      </c>
      <c r="L2" s="172"/>
    </row>
    <row r="3" spans="1:12" ht="12.75">
      <c r="A3" s="29">
        <v>1</v>
      </c>
      <c r="B3" s="179">
        <v>2</v>
      </c>
      <c r="C3" s="179"/>
      <c r="D3" s="30">
        <v>3</v>
      </c>
      <c r="E3" s="30">
        <v>4</v>
      </c>
      <c r="F3" s="29">
        <v>5</v>
      </c>
      <c r="G3" s="29">
        <v>6</v>
      </c>
      <c r="H3" s="29">
        <v>7</v>
      </c>
      <c r="I3" s="29">
        <v>8</v>
      </c>
      <c r="J3" s="29">
        <v>9</v>
      </c>
      <c r="K3" s="29">
        <v>10</v>
      </c>
      <c r="L3" s="30">
        <v>11</v>
      </c>
    </row>
    <row r="4" spans="1:12" ht="12.75" customHeight="1">
      <c r="A4" s="160" t="s">
        <v>194</v>
      </c>
      <c r="B4" s="160"/>
      <c r="C4" s="160"/>
      <c r="D4" s="160"/>
      <c r="E4" s="160"/>
      <c r="F4" s="160"/>
      <c r="G4" s="160"/>
      <c r="H4" s="160"/>
      <c r="I4" s="160"/>
      <c r="J4" s="160"/>
      <c r="K4" s="160"/>
      <c r="L4" s="160"/>
    </row>
    <row r="5" spans="1:12" ht="12.75" customHeight="1">
      <c r="A5" s="160" t="s">
        <v>195</v>
      </c>
      <c r="B5" s="160"/>
      <c r="C5" s="160"/>
      <c r="D5" s="160"/>
      <c r="E5" s="160"/>
      <c r="F5" s="160"/>
      <c r="G5" s="160"/>
      <c r="H5" s="160"/>
      <c r="I5" s="160"/>
      <c r="J5" s="160"/>
      <c r="K5" s="160"/>
      <c r="L5" s="160"/>
    </row>
    <row r="6" spans="1:12" ht="12.75" customHeight="1">
      <c r="A6" s="75"/>
      <c r="B6" s="164" t="s">
        <v>172</v>
      </c>
      <c r="C6" s="164"/>
      <c r="D6" s="164"/>
      <c r="E6" s="175"/>
      <c r="F6" s="176"/>
      <c r="G6" s="176"/>
      <c r="H6" s="176"/>
      <c r="I6" s="176"/>
      <c r="J6" s="176"/>
      <c r="K6" s="176"/>
      <c r="L6" s="177"/>
    </row>
    <row r="7" spans="1:12" ht="12.75">
      <c r="A7" s="120"/>
      <c r="B7" s="107" t="s">
        <v>223</v>
      </c>
      <c r="C7" s="107"/>
      <c r="D7" s="107"/>
      <c r="E7" s="107"/>
      <c r="F7" s="63"/>
      <c r="G7" s="63"/>
      <c r="H7" s="63"/>
      <c r="I7" s="63"/>
      <c r="J7" s="63"/>
      <c r="K7" s="63"/>
      <c r="L7" s="107" t="s">
        <v>66</v>
      </c>
    </row>
    <row r="8" spans="1:12" ht="12.75" customHeight="1">
      <c r="A8" s="120"/>
      <c r="B8" s="107"/>
      <c r="C8" s="107"/>
      <c r="D8" s="107"/>
      <c r="E8" s="107"/>
      <c r="F8" s="53"/>
      <c r="G8" s="53"/>
      <c r="H8" s="53"/>
      <c r="I8" s="53"/>
      <c r="J8" s="53"/>
      <c r="K8" s="53"/>
      <c r="L8" s="107"/>
    </row>
    <row r="9" spans="1:12" ht="12.75">
      <c r="A9" s="120">
        <v>1</v>
      </c>
      <c r="B9" s="107" t="s">
        <v>189</v>
      </c>
      <c r="C9" s="107"/>
      <c r="D9" s="107" t="s">
        <v>225</v>
      </c>
      <c r="E9" s="107" t="s">
        <v>48</v>
      </c>
      <c r="F9" s="63">
        <f>SUM(G9:K9)</f>
        <v>90253</v>
      </c>
      <c r="G9" s="63">
        <v>28253</v>
      </c>
      <c r="H9" s="63">
        <v>37000</v>
      </c>
      <c r="I9" s="63">
        <v>25000</v>
      </c>
      <c r="J9" s="63">
        <v>0</v>
      </c>
      <c r="K9" s="63">
        <v>0</v>
      </c>
      <c r="L9" s="108"/>
    </row>
    <row r="10" spans="1:12" ht="25.5">
      <c r="A10" s="120"/>
      <c r="B10" s="107"/>
      <c r="C10" s="107"/>
      <c r="D10" s="107"/>
      <c r="E10" s="107"/>
      <c r="F10" s="53" t="s">
        <v>63</v>
      </c>
      <c r="G10" s="53" t="s">
        <v>63</v>
      </c>
      <c r="H10" s="53" t="s">
        <v>63</v>
      </c>
      <c r="I10" s="53" t="s">
        <v>63</v>
      </c>
      <c r="J10" s="53" t="s">
        <v>63</v>
      </c>
      <c r="K10" s="53" t="s">
        <v>63</v>
      </c>
      <c r="L10" s="108"/>
    </row>
    <row r="11" spans="1:12" ht="12.75">
      <c r="A11" s="120">
        <v>2</v>
      </c>
      <c r="B11" s="107" t="s">
        <v>190</v>
      </c>
      <c r="C11" s="107"/>
      <c r="D11" s="107" t="s">
        <v>225</v>
      </c>
      <c r="E11" s="107" t="s">
        <v>65</v>
      </c>
      <c r="F11" s="63">
        <f>SUM(G11:K11)</f>
        <v>101000</v>
      </c>
      <c r="G11" s="63">
        <v>0</v>
      </c>
      <c r="H11" s="63">
        <v>0</v>
      </c>
      <c r="I11" s="63">
        <v>0</v>
      </c>
      <c r="J11" s="63">
        <v>49000</v>
      </c>
      <c r="K11" s="63">
        <v>52000</v>
      </c>
      <c r="L11" s="108"/>
    </row>
    <row r="12" spans="1:12" ht="12.75" customHeight="1">
      <c r="A12" s="120"/>
      <c r="B12" s="107"/>
      <c r="C12" s="107"/>
      <c r="D12" s="107"/>
      <c r="E12" s="107"/>
      <c r="F12" s="53" t="s">
        <v>63</v>
      </c>
      <c r="G12" s="53" t="s">
        <v>63</v>
      </c>
      <c r="H12" s="53" t="s">
        <v>63</v>
      </c>
      <c r="I12" s="53" t="s">
        <v>63</v>
      </c>
      <c r="J12" s="53" t="s">
        <v>63</v>
      </c>
      <c r="K12" s="53" t="s">
        <v>63</v>
      </c>
      <c r="L12" s="108"/>
    </row>
    <row r="13" spans="1:12" ht="12.75">
      <c r="A13" s="120">
        <v>3</v>
      </c>
      <c r="B13" s="279" t="s">
        <v>100</v>
      </c>
      <c r="C13" s="268"/>
      <c r="D13" s="173" t="s">
        <v>101</v>
      </c>
      <c r="E13" s="107" t="s">
        <v>104</v>
      </c>
      <c r="F13" s="63">
        <f>SUM(G13:K13)</f>
        <v>520000</v>
      </c>
      <c r="G13" s="63">
        <v>160000</v>
      </c>
      <c r="H13" s="63">
        <v>90000</v>
      </c>
      <c r="I13" s="63">
        <v>90000</v>
      </c>
      <c r="J13" s="63">
        <v>90000</v>
      </c>
      <c r="K13" s="63">
        <v>90000</v>
      </c>
      <c r="L13" s="107" t="s">
        <v>102</v>
      </c>
    </row>
    <row r="14" spans="1:12" ht="140.25" customHeight="1">
      <c r="A14" s="120"/>
      <c r="B14" s="268"/>
      <c r="C14" s="268"/>
      <c r="D14" s="174"/>
      <c r="E14" s="107"/>
      <c r="F14" s="53" t="s">
        <v>42</v>
      </c>
      <c r="G14" s="53" t="s">
        <v>42</v>
      </c>
      <c r="H14" s="53" t="s">
        <v>42</v>
      </c>
      <c r="I14" s="53" t="s">
        <v>42</v>
      </c>
      <c r="J14" s="53" t="s">
        <v>42</v>
      </c>
      <c r="K14" s="53" t="s">
        <v>42</v>
      </c>
      <c r="L14" s="107"/>
    </row>
    <row r="15" spans="1:12" ht="12.75" customHeight="1">
      <c r="A15" s="29"/>
      <c r="B15" s="163" t="s">
        <v>13</v>
      </c>
      <c r="C15" s="163"/>
      <c r="D15" s="34"/>
      <c r="E15" s="34"/>
      <c r="F15" s="58">
        <f>SUM(G15:K15)</f>
        <v>711253</v>
      </c>
      <c r="G15" s="59">
        <f>G7+G9+G11+G13</f>
        <v>188253</v>
      </c>
      <c r="H15" s="59">
        <f>H7+H9+H11+H13</f>
        <v>127000</v>
      </c>
      <c r="I15" s="59">
        <f>I7+I9+I11+I13</f>
        <v>115000</v>
      </c>
      <c r="J15" s="59">
        <f>J7+J9+J11+J13</f>
        <v>139000</v>
      </c>
      <c r="K15" s="59">
        <f>K7+K9+K11+K13</f>
        <v>142000</v>
      </c>
      <c r="L15" s="34"/>
    </row>
    <row r="16" spans="1:12" ht="12.75">
      <c r="A16" s="31"/>
      <c r="B16" s="183" t="s">
        <v>64</v>
      </c>
      <c r="C16" s="184"/>
      <c r="D16" s="184"/>
      <c r="E16" s="184"/>
      <c r="F16" s="184"/>
      <c r="G16" s="184"/>
      <c r="H16" s="184"/>
      <c r="I16" s="184"/>
      <c r="J16" s="184"/>
      <c r="K16" s="184"/>
      <c r="L16" s="185"/>
    </row>
    <row r="17" spans="1:12" ht="12.75">
      <c r="A17" s="75"/>
      <c r="B17" s="167" t="s">
        <v>173</v>
      </c>
      <c r="C17" s="168"/>
      <c r="D17" s="169"/>
      <c r="E17" s="167"/>
      <c r="F17" s="168"/>
      <c r="G17" s="168"/>
      <c r="H17" s="168"/>
      <c r="I17" s="168"/>
      <c r="J17" s="168"/>
      <c r="K17" s="168"/>
      <c r="L17" s="169"/>
    </row>
    <row r="18" spans="1:12" ht="12.75">
      <c r="A18" s="120">
        <v>4</v>
      </c>
      <c r="B18" s="107" t="s">
        <v>224</v>
      </c>
      <c r="C18" s="107"/>
      <c r="D18" s="107" t="s">
        <v>226</v>
      </c>
      <c r="E18" s="107" t="s">
        <v>126</v>
      </c>
      <c r="F18" s="63">
        <f>SUM(G18:K18)</f>
        <v>20000</v>
      </c>
      <c r="G18" s="63">
        <v>10000</v>
      </c>
      <c r="H18" s="63">
        <v>10000</v>
      </c>
      <c r="I18" s="63"/>
      <c r="J18" s="63"/>
      <c r="K18" s="63"/>
      <c r="L18" s="107" t="s">
        <v>174</v>
      </c>
    </row>
    <row r="19" spans="1:12" ht="25.5">
      <c r="A19" s="120"/>
      <c r="B19" s="107"/>
      <c r="C19" s="107"/>
      <c r="D19" s="107"/>
      <c r="E19" s="107"/>
      <c r="F19" s="53" t="s">
        <v>42</v>
      </c>
      <c r="G19" s="53" t="s">
        <v>42</v>
      </c>
      <c r="H19" s="53" t="s">
        <v>42</v>
      </c>
      <c r="I19" s="53"/>
      <c r="J19" s="53"/>
      <c r="K19" s="53"/>
      <c r="L19" s="107"/>
    </row>
    <row r="20" spans="1:12" ht="12.75">
      <c r="A20" s="120">
        <v>5</v>
      </c>
      <c r="B20" s="107" t="s">
        <v>176</v>
      </c>
      <c r="C20" s="107"/>
      <c r="D20" s="107" t="s">
        <v>191</v>
      </c>
      <c r="E20" s="107" t="s">
        <v>126</v>
      </c>
      <c r="F20" s="63">
        <f>SUM(G20:K20)</f>
        <v>20000</v>
      </c>
      <c r="G20" s="63">
        <v>10000</v>
      </c>
      <c r="H20" s="63">
        <v>10000</v>
      </c>
      <c r="I20" s="63"/>
      <c r="J20" s="63"/>
      <c r="K20" s="63"/>
      <c r="L20" s="107" t="s">
        <v>177</v>
      </c>
    </row>
    <row r="21" spans="1:12" ht="12.75" customHeight="1">
      <c r="A21" s="120"/>
      <c r="B21" s="107"/>
      <c r="C21" s="107"/>
      <c r="D21" s="107"/>
      <c r="E21" s="202"/>
      <c r="F21" s="53" t="s">
        <v>42</v>
      </c>
      <c r="G21" s="53" t="s">
        <v>42</v>
      </c>
      <c r="H21" s="53" t="s">
        <v>42</v>
      </c>
      <c r="I21" s="53"/>
      <c r="J21" s="53"/>
      <c r="K21" s="53"/>
      <c r="L21" s="107"/>
    </row>
    <row r="22" spans="1:12" ht="12.75">
      <c r="A22" s="189">
        <v>6</v>
      </c>
      <c r="B22" s="113" t="s">
        <v>221</v>
      </c>
      <c r="C22" s="113"/>
      <c r="D22" s="113" t="s">
        <v>220</v>
      </c>
      <c r="E22" s="107" t="s">
        <v>73</v>
      </c>
      <c r="F22" s="63">
        <f>SUM(G22:K22)</f>
        <v>883750</v>
      </c>
      <c r="G22" s="28">
        <v>0</v>
      </c>
      <c r="H22" s="28">
        <v>353500</v>
      </c>
      <c r="I22" s="28">
        <v>530250</v>
      </c>
      <c r="J22" s="28"/>
      <c r="K22" s="28"/>
      <c r="L22" s="113" t="s">
        <v>227</v>
      </c>
    </row>
    <row r="23" spans="1:12" ht="25.5">
      <c r="A23" s="190"/>
      <c r="B23" s="113"/>
      <c r="C23" s="113"/>
      <c r="D23" s="113"/>
      <c r="E23" s="202"/>
      <c r="F23" s="53" t="s">
        <v>42</v>
      </c>
      <c r="G23" s="53" t="s">
        <v>42</v>
      </c>
      <c r="H23" s="53" t="s">
        <v>42</v>
      </c>
      <c r="I23" s="53" t="s">
        <v>42</v>
      </c>
      <c r="J23" s="53"/>
      <c r="K23" s="53"/>
      <c r="L23" s="113"/>
    </row>
    <row r="24" spans="1:12" ht="12.75">
      <c r="A24" s="117" t="s">
        <v>222</v>
      </c>
      <c r="B24" s="118"/>
      <c r="C24" s="118"/>
      <c r="D24" s="118"/>
      <c r="E24" s="118"/>
      <c r="F24" s="118"/>
      <c r="G24" s="118"/>
      <c r="H24" s="118"/>
      <c r="I24" s="118"/>
      <c r="J24" s="118"/>
      <c r="K24" s="118"/>
      <c r="L24" s="119"/>
    </row>
    <row r="25" spans="1:12" ht="12.75" customHeight="1">
      <c r="A25" s="117" t="s">
        <v>196</v>
      </c>
      <c r="B25" s="118"/>
      <c r="C25" s="118"/>
      <c r="D25" s="118"/>
      <c r="E25" s="118"/>
      <c r="F25" s="118"/>
      <c r="G25" s="118"/>
      <c r="H25" s="118"/>
      <c r="I25" s="118"/>
      <c r="J25" s="118"/>
      <c r="K25" s="118"/>
      <c r="L25" s="119"/>
    </row>
    <row r="26" spans="1:12" ht="12.75" customHeight="1">
      <c r="A26" s="120">
        <v>7</v>
      </c>
      <c r="B26" s="107" t="s">
        <v>12</v>
      </c>
      <c r="C26" s="107"/>
      <c r="D26" s="107" t="s">
        <v>228</v>
      </c>
      <c r="E26" s="107" t="s">
        <v>43</v>
      </c>
      <c r="F26" s="63">
        <f>SUM(G26:K26)</f>
        <v>51000</v>
      </c>
      <c r="G26" s="63">
        <v>15000</v>
      </c>
      <c r="H26" s="63">
        <v>9000</v>
      </c>
      <c r="I26" s="63">
        <v>9000</v>
      </c>
      <c r="J26" s="63">
        <v>9000</v>
      </c>
      <c r="K26" s="63">
        <v>9000</v>
      </c>
      <c r="L26" s="107" t="s">
        <v>149</v>
      </c>
    </row>
    <row r="27" spans="1:12" ht="12.75" customHeight="1">
      <c r="A27" s="120"/>
      <c r="B27" s="107"/>
      <c r="C27" s="107"/>
      <c r="D27" s="107"/>
      <c r="E27" s="107"/>
      <c r="F27" s="60" t="s">
        <v>8</v>
      </c>
      <c r="G27" s="60" t="s">
        <v>8</v>
      </c>
      <c r="H27" s="60" t="s">
        <v>8</v>
      </c>
      <c r="I27" s="60" t="s">
        <v>8</v>
      </c>
      <c r="J27" s="60" t="s">
        <v>8</v>
      </c>
      <c r="K27" s="60" t="s">
        <v>8</v>
      </c>
      <c r="L27" s="107"/>
    </row>
    <row r="28" spans="1:12" ht="12.75" customHeight="1">
      <c r="A28" s="28"/>
      <c r="B28" s="111" t="s">
        <v>197</v>
      </c>
      <c r="C28" s="93"/>
      <c r="D28" s="118"/>
      <c r="E28" s="118"/>
      <c r="F28" s="118"/>
      <c r="G28" s="118"/>
      <c r="H28" s="118"/>
      <c r="I28" s="118"/>
      <c r="J28" s="118"/>
      <c r="K28" s="118"/>
      <c r="L28" s="119"/>
    </row>
    <row r="29" spans="1:12" ht="12.75">
      <c r="A29" s="141">
        <v>8</v>
      </c>
      <c r="B29" s="253" t="s">
        <v>109</v>
      </c>
      <c r="C29" s="254"/>
      <c r="D29" s="107" t="s">
        <v>34</v>
      </c>
      <c r="E29" s="107" t="s">
        <v>110</v>
      </c>
      <c r="F29" s="66">
        <f>SUM(G29:K29)</f>
        <v>9000</v>
      </c>
      <c r="G29" s="66">
        <v>1800</v>
      </c>
      <c r="H29" s="66">
        <v>1800</v>
      </c>
      <c r="I29" s="66">
        <v>1800</v>
      </c>
      <c r="J29" s="66">
        <v>1800</v>
      </c>
      <c r="K29" s="66">
        <v>1800</v>
      </c>
      <c r="L29" s="107" t="s">
        <v>151</v>
      </c>
    </row>
    <row r="30" spans="1:12" ht="12.75">
      <c r="A30" s="143"/>
      <c r="B30" s="261"/>
      <c r="C30" s="262"/>
      <c r="D30" s="107"/>
      <c r="E30" s="107"/>
      <c r="F30" s="53" t="s">
        <v>69</v>
      </c>
      <c r="G30" s="53" t="s">
        <v>69</v>
      </c>
      <c r="H30" s="53" t="s">
        <v>69</v>
      </c>
      <c r="I30" s="53" t="s">
        <v>69</v>
      </c>
      <c r="J30" s="53" t="s">
        <v>69</v>
      </c>
      <c r="K30" s="53" t="s">
        <v>69</v>
      </c>
      <c r="L30" s="107"/>
    </row>
    <row r="31" spans="1:12" ht="12.75">
      <c r="A31" s="141">
        <v>9</v>
      </c>
      <c r="B31" s="253" t="s">
        <v>142</v>
      </c>
      <c r="C31" s="254"/>
      <c r="D31" s="109" t="s">
        <v>141</v>
      </c>
      <c r="E31" s="109" t="s">
        <v>73</v>
      </c>
      <c r="F31" s="65">
        <f>SUM(G31:K31)</f>
        <v>15000</v>
      </c>
      <c r="G31" s="65">
        <v>3000</v>
      </c>
      <c r="H31" s="65">
        <v>3000</v>
      </c>
      <c r="I31" s="65">
        <v>3000</v>
      </c>
      <c r="J31" s="65">
        <v>3000</v>
      </c>
      <c r="K31" s="65">
        <v>3000</v>
      </c>
      <c r="L31" s="109" t="s">
        <v>219</v>
      </c>
    </row>
    <row r="32" spans="1:12" ht="12.75" customHeight="1">
      <c r="A32" s="143"/>
      <c r="B32" s="261"/>
      <c r="C32" s="262"/>
      <c r="D32" s="110"/>
      <c r="E32" s="110"/>
      <c r="F32" s="53" t="s">
        <v>9</v>
      </c>
      <c r="G32" s="53" t="s">
        <v>9</v>
      </c>
      <c r="H32" s="53" t="s">
        <v>9</v>
      </c>
      <c r="I32" s="53" t="s">
        <v>9</v>
      </c>
      <c r="J32" s="53" t="s">
        <v>9</v>
      </c>
      <c r="K32" s="53" t="s">
        <v>9</v>
      </c>
      <c r="L32" s="110"/>
    </row>
    <row r="33" spans="1:12" ht="12.75">
      <c r="A33" s="28"/>
      <c r="B33" s="111" t="s">
        <v>198</v>
      </c>
      <c r="C33" s="112"/>
      <c r="D33" s="112"/>
      <c r="E33" s="112"/>
      <c r="F33" s="112"/>
      <c r="G33" s="112"/>
      <c r="H33" s="112"/>
      <c r="I33" s="112"/>
      <c r="J33" s="112"/>
      <c r="K33" s="112"/>
      <c r="L33" s="105"/>
    </row>
    <row r="34" spans="1:12" ht="12.75">
      <c r="A34" s="141">
        <v>10</v>
      </c>
      <c r="B34" s="253" t="s">
        <v>144</v>
      </c>
      <c r="C34" s="254"/>
      <c r="D34" s="109" t="s">
        <v>145</v>
      </c>
      <c r="E34" s="109" t="s">
        <v>110</v>
      </c>
      <c r="F34" s="66">
        <f>SUM(G34:K34)</f>
        <v>31436.100000000002</v>
      </c>
      <c r="G34" s="66">
        <v>10478.7</v>
      </c>
      <c r="H34" s="66">
        <v>10478.7</v>
      </c>
      <c r="I34" s="66">
        <v>10478.7</v>
      </c>
      <c r="J34" s="53"/>
      <c r="K34" s="53"/>
      <c r="L34" s="109" t="s">
        <v>146</v>
      </c>
    </row>
    <row r="35" spans="1:12" ht="12.75">
      <c r="A35" s="143"/>
      <c r="B35" s="261"/>
      <c r="C35" s="262"/>
      <c r="D35" s="110"/>
      <c r="E35" s="110"/>
      <c r="F35" s="53" t="s">
        <v>69</v>
      </c>
      <c r="G35" s="53" t="s">
        <v>69</v>
      </c>
      <c r="H35" s="53" t="s">
        <v>69</v>
      </c>
      <c r="I35" s="53" t="s">
        <v>69</v>
      </c>
      <c r="J35" s="53"/>
      <c r="K35" s="53"/>
      <c r="L35" s="110"/>
    </row>
    <row r="36" spans="1:12" ht="12.75" customHeight="1">
      <c r="A36" s="141"/>
      <c r="B36" s="96" t="s">
        <v>214</v>
      </c>
      <c r="C36" s="97"/>
      <c r="D36" s="78"/>
      <c r="E36" s="78"/>
      <c r="F36" s="29">
        <f aca="true" t="shared" si="0" ref="F36:K36">F9+F11+F13+F18+F20+F26+F29+F31+F34+F22</f>
        <v>1741439.1</v>
      </c>
      <c r="G36" s="29">
        <f t="shared" si="0"/>
        <v>238531.7</v>
      </c>
      <c r="H36" s="29">
        <f t="shared" si="0"/>
        <v>524778.7</v>
      </c>
      <c r="I36" s="29">
        <f t="shared" si="0"/>
        <v>669528.7</v>
      </c>
      <c r="J36" s="29">
        <f t="shared" si="0"/>
        <v>152800</v>
      </c>
      <c r="K36" s="29">
        <f t="shared" si="0"/>
        <v>155800</v>
      </c>
      <c r="L36" s="77"/>
    </row>
    <row r="37" spans="1:12" ht="12.75">
      <c r="A37" s="142"/>
      <c r="B37" s="96" t="s">
        <v>8</v>
      </c>
      <c r="C37" s="97"/>
      <c r="D37" s="78"/>
      <c r="E37" s="78"/>
      <c r="F37" s="79">
        <f aca="true" t="shared" si="1" ref="F37:K37">F9+F11+F13+F18+F20+F26+F22</f>
        <v>1686003</v>
      </c>
      <c r="G37" s="79">
        <f t="shared" si="1"/>
        <v>223253</v>
      </c>
      <c r="H37" s="79">
        <f t="shared" si="1"/>
        <v>509500</v>
      </c>
      <c r="I37" s="79">
        <f t="shared" si="1"/>
        <v>654250</v>
      </c>
      <c r="J37" s="79">
        <f t="shared" si="1"/>
        <v>148000</v>
      </c>
      <c r="K37" s="79">
        <f t="shared" si="1"/>
        <v>151000</v>
      </c>
      <c r="L37" s="77"/>
    </row>
    <row r="38" spans="1:12" ht="12.75">
      <c r="A38" s="142"/>
      <c r="B38" s="96" t="s">
        <v>215</v>
      </c>
      <c r="C38" s="97"/>
      <c r="D38" s="78"/>
      <c r="E38" s="78"/>
      <c r="F38" s="29">
        <f aca="true" t="shared" si="2" ref="F38:K38">F31</f>
        <v>15000</v>
      </c>
      <c r="G38" s="29">
        <f t="shared" si="2"/>
        <v>3000</v>
      </c>
      <c r="H38" s="29">
        <f t="shared" si="2"/>
        <v>3000</v>
      </c>
      <c r="I38" s="29">
        <f t="shared" si="2"/>
        <v>3000</v>
      </c>
      <c r="J38" s="29">
        <f t="shared" si="2"/>
        <v>3000</v>
      </c>
      <c r="K38" s="29">
        <f t="shared" si="2"/>
        <v>3000</v>
      </c>
      <c r="L38" s="77"/>
    </row>
    <row r="39" spans="1:12" ht="12.75">
      <c r="A39" s="143"/>
      <c r="B39" s="96" t="s">
        <v>216</v>
      </c>
      <c r="C39" s="97"/>
      <c r="D39" s="78"/>
      <c r="E39" s="78"/>
      <c r="F39" s="29">
        <f aca="true" t="shared" si="3" ref="F39:K39">F29+F34</f>
        <v>40436.100000000006</v>
      </c>
      <c r="G39" s="29">
        <f t="shared" si="3"/>
        <v>12278.7</v>
      </c>
      <c r="H39" s="29">
        <f t="shared" si="3"/>
        <v>12278.7</v>
      </c>
      <c r="I39" s="29">
        <f t="shared" si="3"/>
        <v>12278.7</v>
      </c>
      <c r="J39" s="29">
        <f t="shared" si="3"/>
        <v>1800</v>
      </c>
      <c r="K39" s="29">
        <f t="shared" si="3"/>
        <v>1800</v>
      </c>
      <c r="L39" s="77"/>
    </row>
    <row r="40" spans="1:12" ht="12.75" customHeight="1">
      <c r="A40" s="28"/>
      <c r="B40" s="111" t="s">
        <v>199</v>
      </c>
      <c r="C40" s="93"/>
      <c r="D40" s="93"/>
      <c r="E40" s="93"/>
      <c r="F40" s="93"/>
      <c r="G40" s="93"/>
      <c r="H40" s="93"/>
      <c r="I40" s="93"/>
      <c r="J40" s="93"/>
      <c r="K40" s="93"/>
      <c r="L40" s="94"/>
    </row>
    <row r="41" spans="1:12" ht="12.75">
      <c r="A41" s="28"/>
      <c r="B41" s="111" t="s">
        <v>200</v>
      </c>
      <c r="C41" s="93"/>
      <c r="D41" s="93"/>
      <c r="E41" s="93"/>
      <c r="F41" s="93"/>
      <c r="G41" s="93"/>
      <c r="H41" s="93"/>
      <c r="I41" s="93"/>
      <c r="J41" s="93"/>
      <c r="K41" s="93"/>
      <c r="L41" s="94"/>
    </row>
    <row r="42" spans="1:12" ht="12.75">
      <c r="A42" s="141">
        <v>11</v>
      </c>
      <c r="B42" s="253" t="s">
        <v>57</v>
      </c>
      <c r="C42" s="254"/>
      <c r="D42" s="109" t="s">
        <v>50</v>
      </c>
      <c r="E42" s="109" t="s">
        <v>73</v>
      </c>
      <c r="F42" s="63">
        <f>SUM(G42:K42)</f>
        <v>2166020</v>
      </c>
      <c r="G42" s="63">
        <v>392000</v>
      </c>
      <c r="H42" s="63">
        <v>411600</v>
      </c>
      <c r="I42" s="63">
        <v>432180</v>
      </c>
      <c r="J42" s="63">
        <v>453780</v>
      </c>
      <c r="K42" s="63">
        <v>476460</v>
      </c>
      <c r="L42" s="109" t="s">
        <v>112</v>
      </c>
    </row>
    <row r="43" spans="1:12" ht="25.5">
      <c r="A43" s="143"/>
      <c r="B43" s="261"/>
      <c r="C43" s="262"/>
      <c r="D43" s="110"/>
      <c r="E43" s="110"/>
      <c r="F43" s="53" t="s">
        <v>47</v>
      </c>
      <c r="G43" s="53" t="s">
        <v>47</v>
      </c>
      <c r="H43" s="53" t="s">
        <v>47</v>
      </c>
      <c r="I43" s="53" t="s">
        <v>47</v>
      </c>
      <c r="J43" s="53" t="s">
        <v>47</v>
      </c>
      <c r="K43" s="53" t="s">
        <v>47</v>
      </c>
      <c r="L43" s="110"/>
    </row>
    <row r="44" spans="1:12" ht="12.75" customHeight="1">
      <c r="A44" s="141">
        <v>12</v>
      </c>
      <c r="B44" s="253" t="s">
        <v>51</v>
      </c>
      <c r="C44" s="254"/>
      <c r="D44" s="109" t="s">
        <v>11</v>
      </c>
      <c r="E44" s="109">
        <v>2016</v>
      </c>
      <c r="F44" s="65">
        <f>SUM(G44:K44)</f>
        <v>40883.4</v>
      </c>
      <c r="G44" s="65">
        <v>40883.4</v>
      </c>
      <c r="H44" s="65"/>
      <c r="I44" s="65"/>
      <c r="J44" s="65"/>
      <c r="K44" s="65"/>
      <c r="L44" s="109" t="s">
        <v>229</v>
      </c>
    </row>
    <row r="45" spans="1:12" ht="12.75">
      <c r="A45" s="142"/>
      <c r="B45" s="255"/>
      <c r="C45" s="256"/>
      <c r="D45" s="116"/>
      <c r="E45" s="116"/>
      <c r="F45" s="53" t="s">
        <v>9</v>
      </c>
      <c r="G45" s="53" t="s">
        <v>9</v>
      </c>
      <c r="H45" s="53"/>
      <c r="I45" s="53"/>
      <c r="J45" s="53"/>
      <c r="K45" s="53"/>
      <c r="L45" s="116"/>
    </row>
    <row r="46" spans="1:12" ht="12.75">
      <c r="A46" s="142"/>
      <c r="B46" s="255"/>
      <c r="C46" s="256"/>
      <c r="D46" s="116"/>
      <c r="E46" s="116"/>
      <c r="F46" s="66">
        <f>SUM(G46:K46)</f>
        <v>244.1</v>
      </c>
      <c r="G46" s="66">
        <v>244.1</v>
      </c>
      <c r="H46" s="66"/>
      <c r="I46" s="66"/>
      <c r="J46" s="66"/>
      <c r="K46" s="66"/>
      <c r="L46" s="116"/>
    </row>
    <row r="47" spans="1:12" ht="12.75">
      <c r="A47" s="143"/>
      <c r="B47" s="261"/>
      <c r="C47" s="262"/>
      <c r="D47" s="110"/>
      <c r="E47" s="110"/>
      <c r="F47" s="53" t="s">
        <v>69</v>
      </c>
      <c r="G47" s="53" t="s">
        <v>69</v>
      </c>
      <c r="H47" s="74"/>
      <c r="I47" s="74"/>
      <c r="J47" s="74"/>
      <c r="K47" s="74"/>
      <c r="L47" s="110"/>
    </row>
    <row r="48" spans="1:12" ht="12.75" customHeight="1">
      <c r="A48" s="141">
        <v>13</v>
      </c>
      <c r="B48" s="253" t="s">
        <v>182</v>
      </c>
      <c r="C48" s="254"/>
      <c r="D48" s="109" t="s">
        <v>183</v>
      </c>
      <c r="E48" s="180" t="s">
        <v>98</v>
      </c>
      <c r="F48" s="65">
        <f>SUM(G48:K48)</f>
        <v>6138</v>
      </c>
      <c r="G48" s="65">
        <v>2046</v>
      </c>
      <c r="H48" s="65">
        <v>2046</v>
      </c>
      <c r="I48" s="65">
        <v>2046</v>
      </c>
      <c r="J48" s="55"/>
      <c r="K48" s="55"/>
      <c r="L48" s="109" t="s">
        <v>184</v>
      </c>
    </row>
    <row r="49" spans="1:12" ht="12.75">
      <c r="A49" s="143"/>
      <c r="B49" s="261"/>
      <c r="C49" s="262"/>
      <c r="D49" s="110"/>
      <c r="E49" s="181"/>
      <c r="F49" s="53" t="s">
        <v>9</v>
      </c>
      <c r="G49" s="53" t="s">
        <v>9</v>
      </c>
      <c r="H49" s="53" t="s">
        <v>9</v>
      </c>
      <c r="I49" s="53" t="s">
        <v>9</v>
      </c>
      <c r="J49" s="55"/>
      <c r="K49" s="55"/>
      <c r="L49" s="116"/>
    </row>
    <row r="50" spans="1:12" ht="140.25">
      <c r="A50" s="28">
        <v>14</v>
      </c>
      <c r="B50" s="271" t="s">
        <v>143</v>
      </c>
      <c r="C50" s="272"/>
      <c r="D50" s="72" t="s">
        <v>11</v>
      </c>
      <c r="E50" s="72" t="s">
        <v>73</v>
      </c>
      <c r="F50" s="53">
        <f>SUM(G50:K50)</f>
        <v>0</v>
      </c>
      <c r="G50" s="53">
        <v>0</v>
      </c>
      <c r="H50" s="53">
        <v>0</v>
      </c>
      <c r="I50" s="53">
        <v>0</v>
      </c>
      <c r="J50" s="53">
        <v>0</v>
      </c>
      <c r="K50" s="53">
        <v>0</v>
      </c>
      <c r="L50" s="72" t="s">
        <v>185</v>
      </c>
    </row>
    <row r="51" spans="1:12" ht="12.75">
      <c r="A51" s="141">
        <v>15</v>
      </c>
      <c r="B51" s="253" t="s">
        <v>169</v>
      </c>
      <c r="C51" s="254"/>
      <c r="D51" s="109" t="s">
        <v>155</v>
      </c>
      <c r="E51" s="109" t="s">
        <v>73</v>
      </c>
      <c r="F51" s="67">
        <f>SUM(G51:K51)</f>
        <v>18314.5</v>
      </c>
      <c r="G51" s="67">
        <v>3662.9</v>
      </c>
      <c r="H51" s="67">
        <v>3662.9</v>
      </c>
      <c r="I51" s="67">
        <v>3662.9</v>
      </c>
      <c r="J51" s="67">
        <v>3662.9</v>
      </c>
      <c r="K51" s="67">
        <v>3662.9</v>
      </c>
      <c r="L51" s="109" t="s">
        <v>171</v>
      </c>
    </row>
    <row r="52" spans="1:12" ht="12.75" customHeight="1">
      <c r="A52" s="142"/>
      <c r="B52" s="255"/>
      <c r="C52" s="256"/>
      <c r="D52" s="116"/>
      <c r="E52" s="116"/>
      <c r="F52" s="53" t="s">
        <v>33</v>
      </c>
      <c r="G52" s="53" t="s">
        <v>33</v>
      </c>
      <c r="H52" s="53" t="s">
        <v>33</v>
      </c>
      <c r="I52" s="53" t="s">
        <v>33</v>
      </c>
      <c r="J52" s="53" t="s">
        <v>33</v>
      </c>
      <c r="K52" s="53" t="s">
        <v>33</v>
      </c>
      <c r="L52" s="116"/>
    </row>
    <row r="53" spans="1:12" ht="12.75">
      <c r="A53" s="142"/>
      <c r="B53" s="255"/>
      <c r="C53" s="256"/>
      <c r="D53" s="116"/>
      <c r="E53" s="116"/>
      <c r="F53" s="65">
        <f>SUM(G53:K53)</f>
        <v>35714.5</v>
      </c>
      <c r="G53" s="65">
        <v>7142.9</v>
      </c>
      <c r="H53" s="65">
        <v>7142.9</v>
      </c>
      <c r="I53" s="65">
        <v>7142.9</v>
      </c>
      <c r="J53" s="65">
        <v>7142.9</v>
      </c>
      <c r="K53" s="65">
        <v>7142.9</v>
      </c>
      <c r="L53" s="116"/>
    </row>
    <row r="54" spans="1:12" ht="12.75">
      <c r="A54" s="142"/>
      <c r="B54" s="255"/>
      <c r="C54" s="256"/>
      <c r="D54" s="116"/>
      <c r="E54" s="116"/>
      <c r="F54" s="53" t="s">
        <v>9</v>
      </c>
      <c r="G54" s="53" t="s">
        <v>9</v>
      </c>
      <c r="H54" s="53" t="s">
        <v>9</v>
      </c>
      <c r="I54" s="53" t="s">
        <v>9</v>
      </c>
      <c r="J54" s="53" t="s">
        <v>9</v>
      </c>
      <c r="K54" s="53" t="s">
        <v>9</v>
      </c>
      <c r="L54" s="116"/>
    </row>
    <row r="55" spans="1:12" ht="12.75">
      <c r="A55" s="142"/>
      <c r="B55" s="255"/>
      <c r="C55" s="256"/>
      <c r="D55" s="116"/>
      <c r="E55" s="116"/>
      <c r="F55" s="66">
        <f>SUM(G55:K55)</f>
        <v>3571.5</v>
      </c>
      <c r="G55" s="66">
        <v>714.3</v>
      </c>
      <c r="H55" s="66">
        <v>714.3</v>
      </c>
      <c r="I55" s="66">
        <v>714.3</v>
      </c>
      <c r="J55" s="66">
        <v>714.3</v>
      </c>
      <c r="K55" s="66">
        <v>714.3</v>
      </c>
      <c r="L55" s="116"/>
    </row>
    <row r="56" spans="1:12" ht="12.75" customHeight="1">
      <c r="A56" s="143"/>
      <c r="B56" s="261"/>
      <c r="C56" s="262"/>
      <c r="D56" s="110"/>
      <c r="E56" s="110"/>
      <c r="F56" s="74" t="s">
        <v>69</v>
      </c>
      <c r="G56" s="74" t="s">
        <v>69</v>
      </c>
      <c r="H56" s="74" t="s">
        <v>69</v>
      </c>
      <c r="I56" s="74" t="s">
        <v>69</v>
      </c>
      <c r="J56" s="74" t="s">
        <v>69</v>
      </c>
      <c r="K56" s="74" t="s">
        <v>69</v>
      </c>
      <c r="L56" s="110"/>
    </row>
    <row r="57" spans="1:12" ht="12.75">
      <c r="A57" s="141">
        <v>16</v>
      </c>
      <c r="B57" s="253" t="s">
        <v>186</v>
      </c>
      <c r="C57" s="254"/>
      <c r="D57" s="109" t="s">
        <v>128</v>
      </c>
      <c r="E57" s="109" t="s">
        <v>73</v>
      </c>
      <c r="F57" s="65">
        <f>SUM(G57:K57)</f>
        <v>174500</v>
      </c>
      <c r="G57" s="65">
        <v>28500</v>
      </c>
      <c r="H57" s="65">
        <v>36500</v>
      </c>
      <c r="I57" s="65">
        <v>36500</v>
      </c>
      <c r="J57" s="65">
        <v>36500</v>
      </c>
      <c r="K57" s="65">
        <v>36500</v>
      </c>
      <c r="L57" s="109" t="s">
        <v>129</v>
      </c>
    </row>
    <row r="58" spans="1:12" ht="12.75">
      <c r="A58" s="142"/>
      <c r="B58" s="255"/>
      <c r="C58" s="256"/>
      <c r="D58" s="116"/>
      <c r="E58" s="116"/>
      <c r="F58" s="53" t="s">
        <v>9</v>
      </c>
      <c r="G58" s="53" t="s">
        <v>9</v>
      </c>
      <c r="H58" s="53" t="s">
        <v>9</v>
      </c>
      <c r="I58" s="53" t="s">
        <v>9</v>
      </c>
      <c r="J58" s="53" t="s">
        <v>9</v>
      </c>
      <c r="K58" s="53" t="s">
        <v>9</v>
      </c>
      <c r="L58" s="116"/>
    </row>
    <row r="59" spans="1:12" ht="12.75">
      <c r="A59" s="142"/>
      <c r="B59" s="255"/>
      <c r="C59" s="256"/>
      <c r="D59" s="116"/>
      <c r="E59" s="116"/>
      <c r="F59" s="66">
        <f>SUM(G59:K59)</f>
        <v>12500</v>
      </c>
      <c r="G59" s="66">
        <v>2500</v>
      </c>
      <c r="H59" s="66">
        <v>2500</v>
      </c>
      <c r="I59" s="66">
        <v>2500</v>
      </c>
      <c r="J59" s="66">
        <v>2500</v>
      </c>
      <c r="K59" s="66">
        <v>2500</v>
      </c>
      <c r="L59" s="116"/>
    </row>
    <row r="60" spans="1:12" ht="12.75" customHeight="1">
      <c r="A60" s="143"/>
      <c r="B60" s="261"/>
      <c r="C60" s="262"/>
      <c r="D60" s="110"/>
      <c r="E60" s="110"/>
      <c r="F60" s="74" t="s">
        <v>69</v>
      </c>
      <c r="G60" s="74" t="s">
        <v>69</v>
      </c>
      <c r="H60" s="74" t="s">
        <v>69</v>
      </c>
      <c r="I60" s="74" t="s">
        <v>69</v>
      </c>
      <c r="J60" s="74" t="s">
        <v>69</v>
      </c>
      <c r="K60" s="74" t="s">
        <v>69</v>
      </c>
      <c r="L60" s="110"/>
    </row>
    <row r="61" spans="1:12" ht="12.75">
      <c r="A61" s="155" t="s">
        <v>170</v>
      </c>
      <c r="B61" s="156"/>
      <c r="C61" s="156"/>
      <c r="D61" s="156"/>
      <c r="E61" s="156"/>
      <c r="F61" s="156"/>
      <c r="G61" s="156"/>
      <c r="H61" s="156"/>
      <c r="I61" s="156"/>
      <c r="J61" s="156"/>
      <c r="K61" s="156"/>
      <c r="L61" s="157"/>
    </row>
    <row r="62" spans="1:12" ht="12.75">
      <c r="A62" s="167" t="s">
        <v>201</v>
      </c>
      <c r="B62" s="168"/>
      <c r="C62" s="168"/>
      <c r="D62" s="168"/>
      <c r="E62" s="168"/>
      <c r="F62" s="168"/>
      <c r="G62" s="168"/>
      <c r="H62" s="168"/>
      <c r="I62" s="168"/>
      <c r="J62" s="168"/>
      <c r="K62" s="168"/>
      <c r="L62" s="169"/>
    </row>
    <row r="63" spans="1:12" ht="12.75">
      <c r="A63" s="141">
        <v>17</v>
      </c>
      <c r="B63" s="191" t="s">
        <v>70</v>
      </c>
      <c r="C63" s="192"/>
      <c r="D63" s="131" t="s">
        <v>67</v>
      </c>
      <c r="E63" s="131" t="s">
        <v>68</v>
      </c>
      <c r="F63" s="65">
        <f>SUM(G63:K63)</f>
        <v>12180</v>
      </c>
      <c r="G63" s="65">
        <v>0</v>
      </c>
      <c r="H63" s="65">
        <v>0</v>
      </c>
      <c r="I63" s="65">
        <v>0</v>
      </c>
      <c r="J63" s="65">
        <v>5040</v>
      </c>
      <c r="K63" s="65">
        <v>7140</v>
      </c>
      <c r="L63" s="128" t="s">
        <v>71</v>
      </c>
    </row>
    <row r="64" spans="1:12" ht="12.75" customHeight="1">
      <c r="A64" s="142"/>
      <c r="B64" s="193"/>
      <c r="C64" s="194"/>
      <c r="D64" s="132"/>
      <c r="E64" s="132"/>
      <c r="F64" s="53" t="s">
        <v>9</v>
      </c>
      <c r="G64" s="53" t="s">
        <v>9</v>
      </c>
      <c r="H64" s="53" t="s">
        <v>9</v>
      </c>
      <c r="I64" s="53" t="s">
        <v>9</v>
      </c>
      <c r="J64" s="53" t="s">
        <v>9</v>
      </c>
      <c r="K64" s="53" t="s">
        <v>9</v>
      </c>
      <c r="L64" s="129"/>
    </row>
    <row r="65" spans="1:12" ht="12.75">
      <c r="A65" s="142"/>
      <c r="B65" s="193"/>
      <c r="C65" s="194"/>
      <c r="D65" s="132"/>
      <c r="E65" s="132"/>
      <c r="F65" s="66">
        <f>SUM(G65:K65)</f>
        <v>5220</v>
      </c>
      <c r="G65" s="66">
        <v>0</v>
      </c>
      <c r="H65" s="66">
        <v>0</v>
      </c>
      <c r="I65" s="66">
        <v>0</v>
      </c>
      <c r="J65" s="66">
        <v>2160</v>
      </c>
      <c r="K65" s="66">
        <v>3060</v>
      </c>
      <c r="L65" s="129"/>
    </row>
    <row r="66" spans="1:12" ht="12.75">
      <c r="A66" s="143"/>
      <c r="B66" s="195"/>
      <c r="C66" s="196"/>
      <c r="D66" s="133"/>
      <c r="E66" s="133"/>
      <c r="F66" s="53" t="s">
        <v>69</v>
      </c>
      <c r="G66" s="53" t="s">
        <v>69</v>
      </c>
      <c r="H66" s="53" t="s">
        <v>69</v>
      </c>
      <c r="I66" s="53" t="s">
        <v>69</v>
      </c>
      <c r="J66" s="53" t="s">
        <v>69</v>
      </c>
      <c r="K66" s="53" t="s">
        <v>69</v>
      </c>
      <c r="L66" s="130"/>
    </row>
    <row r="67" spans="1:12" ht="12.75">
      <c r="A67" s="141">
        <v>18</v>
      </c>
      <c r="B67" s="191" t="s">
        <v>72</v>
      </c>
      <c r="C67" s="192"/>
      <c r="D67" s="131" t="s">
        <v>67</v>
      </c>
      <c r="E67" s="131" t="s">
        <v>73</v>
      </c>
      <c r="F67" s="65">
        <f>SUM(G67:K67)</f>
        <v>44366</v>
      </c>
      <c r="G67" s="65">
        <v>2590</v>
      </c>
      <c r="H67" s="65">
        <v>10052</v>
      </c>
      <c r="I67" s="65">
        <v>13090</v>
      </c>
      <c r="J67" s="65">
        <v>13720</v>
      </c>
      <c r="K67" s="65">
        <v>4914</v>
      </c>
      <c r="L67" s="128" t="s">
        <v>188</v>
      </c>
    </row>
    <row r="68" spans="1:12" ht="12.75">
      <c r="A68" s="142"/>
      <c r="B68" s="193"/>
      <c r="C68" s="194"/>
      <c r="D68" s="132"/>
      <c r="E68" s="132"/>
      <c r="F68" s="53" t="s">
        <v>9</v>
      </c>
      <c r="G68" s="53" t="s">
        <v>9</v>
      </c>
      <c r="H68" s="53" t="s">
        <v>9</v>
      </c>
      <c r="I68" s="53" t="s">
        <v>9</v>
      </c>
      <c r="J68" s="53" t="s">
        <v>9</v>
      </c>
      <c r="K68" s="53" t="s">
        <v>9</v>
      </c>
      <c r="L68" s="129"/>
    </row>
    <row r="69" spans="1:12" ht="12.75">
      <c r="A69" s="142"/>
      <c r="B69" s="193"/>
      <c r="C69" s="194"/>
      <c r="D69" s="132"/>
      <c r="E69" s="132"/>
      <c r="F69" s="66">
        <f>SUM(G69:K69)</f>
        <v>19014</v>
      </c>
      <c r="G69" s="66">
        <v>1110</v>
      </c>
      <c r="H69" s="66">
        <v>4308</v>
      </c>
      <c r="I69" s="66">
        <v>5610</v>
      </c>
      <c r="J69" s="66">
        <v>5880</v>
      </c>
      <c r="K69" s="66">
        <v>2106</v>
      </c>
      <c r="L69" s="129"/>
    </row>
    <row r="70" spans="1:12" ht="12.75">
      <c r="A70" s="143"/>
      <c r="B70" s="195"/>
      <c r="C70" s="196"/>
      <c r="D70" s="133"/>
      <c r="E70" s="133"/>
      <c r="F70" s="53" t="s">
        <v>69</v>
      </c>
      <c r="G70" s="53" t="s">
        <v>69</v>
      </c>
      <c r="H70" s="53" t="s">
        <v>69</v>
      </c>
      <c r="I70" s="53" t="s">
        <v>69</v>
      </c>
      <c r="J70" s="53" t="s">
        <v>69</v>
      </c>
      <c r="K70" s="53" t="s">
        <v>69</v>
      </c>
      <c r="L70" s="130"/>
    </row>
    <row r="71" spans="1:12" ht="12.75">
      <c r="A71" s="131">
        <v>19</v>
      </c>
      <c r="B71" s="191" t="s">
        <v>74</v>
      </c>
      <c r="C71" s="192"/>
      <c r="D71" s="131" t="s">
        <v>67</v>
      </c>
      <c r="E71" s="131" t="s">
        <v>75</v>
      </c>
      <c r="F71" s="65">
        <f>SUM(G71:K71)</f>
        <v>4599</v>
      </c>
      <c r="G71" s="65">
        <v>140</v>
      </c>
      <c r="H71" s="65">
        <v>1540</v>
      </c>
      <c r="I71" s="65">
        <v>245</v>
      </c>
      <c r="J71" s="65">
        <v>2674</v>
      </c>
      <c r="K71" s="65">
        <v>0</v>
      </c>
      <c r="L71" s="128" t="s">
        <v>230</v>
      </c>
    </row>
    <row r="72" spans="1:12" ht="12.75">
      <c r="A72" s="132"/>
      <c r="B72" s="193"/>
      <c r="C72" s="194"/>
      <c r="D72" s="132"/>
      <c r="E72" s="132"/>
      <c r="F72" s="53" t="s">
        <v>9</v>
      </c>
      <c r="G72" s="53" t="s">
        <v>9</v>
      </c>
      <c r="H72" s="53" t="s">
        <v>9</v>
      </c>
      <c r="I72" s="53" t="s">
        <v>9</v>
      </c>
      <c r="J72" s="53" t="s">
        <v>9</v>
      </c>
      <c r="K72" s="53" t="s">
        <v>9</v>
      </c>
      <c r="L72" s="129"/>
    </row>
    <row r="73" spans="1:12" ht="12.75">
      <c r="A73" s="132"/>
      <c r="B73" s="193"/>
      <c r="C73" s="194"/>
      <c r="D73" s="132"/>
      <c r="E73" s="132"/>
      <c r="F73" s="66">
        <f>SUM(G73:K73)</f>
        <v>1971</v>
      </c>
      <c r="G73" s="66">
        <v>60</v>
      </c>
      <c r="H73" s="66">
        <v>660</v>
      </c>
      <c r="I73" s="66">
        <v>105</v>
      </c>
      <c r="J73" s="66">
        <v>1146</v>
      </c>
      <c r="K73" s="66">
        <v>0</v>
      </c>
      <c r="L73" s="129"/>
    </row>
    <row r="74" spans="1:12" ht="12.75">
      <c r="A74" s="133"/>
      <c r="B74" s="195"/>
      <c r="C74" s="196"/>
      <c r="D74" s="133"/>
      <c r="E74" s="133"/>
      <c r="F74" s="53" t="s">
        <v>69</v>
      </c>
      <c r="G74" s="53" t="s">
        <v>9</v>
      </c>
      <c r="H74" s="53" t="s">
        <v>9</v>
      </c>
      <c r="I74" s="53" t="s">
        <v>9</v>
      </c>
      <c r="J74" s="53" t="s">
        <v>9</v>
      </c>
      <c r="K74" s="53"/>
      <c r="L74" s="130"/>
    </row>
    <row r="75" spans="1:12" ht="12.75">
      <c r="A75" s="131">
        <v>20</v>
      </c>
      <c r="B75" s="191" t="s">
        <v>76</v>
      </c>
      <c r="C75" s="192"/>
      <c r="D75" s="131" t="s">
        <v>67</v>
      </c>
      <c r="E75" s="131" t="s">
        <v>77</v>
      </c>
      <c r="F75" s="65">
        <f>SUM(G75:K75)</f>
        <v>5921</v>
      </c>
      <c r="G75" s="65">
        <v>0</v>
      </c>
      <c r="H75" s="65">
        <v>0</v>
      </c>
      <c r="I75" s="65">
        <v>2428</v>
      </c>
      <c r="J75" s="65">
        <v>2214</v>
      </c>
      <c r="K75" s="65">
        <v>1279</v>
      </c>
      <c r="L75" s="128" t="s">
        <v>78</v>
      </c>
    </row>
    <row r="76" spans="1:12" ht="12.75">
      <c r="A76" s="132"/>
      <c r="B76" s="193"/>
      <c r="C76" s="194"/>
      <c r="D76" s="132"/>
      <c r="E76" s="132"/>
      <c r="F76" s="53" t="s">
        <v>9</v>
      </c>
      <c r="G76" s="53" t="s">
        <v>9</v>
      </c>
      <c r="H76" s="53" t="s">
        <v>9</v>
      </c>
      <c r="I76" s="53" t="s">
        <v>9</v>
      </c>
      <c r="J76" s="53" t="s">
        <v>9</v>
      </c>
      <c r="K76" s="53" t="s">
        <v>9</v>
      </c>
      <c r="L76" s="129"/>
    </row>
    <row r="77" spans="1:12" ht="12.75">
      <c r="A77" s="132"/>
      <c r="B77" s="193"/>
      <c r="C77" s="194"/>
      <c r="D77" s="132"/>
      <c r="E77" s="132"/>
      <c r="F77" s="66">
        <f>SUM(G77:K77)</f>
        <v>2537</v>
      </c>
      <c r="G77" s="66">
        <v>0</v>
      </c>
      <c r="H77" s="66">
        <v>0</v>
      </c>
      <c r="I77" s="66">
        <v>1041</v>
      </c>
      <c r="J77" s="66">
        <v>948</v>
      </c>
      <c r="K77" s="66">
        <v>548</v>
      </c>
      <c r="L77" s="129"/>
    </row>
    <row r="78" spans="1:12" ht="12.75">
      <c r="A78" s="133"/>
      <c r="B78" s="195"/>
      <c r="C78" s="196"/>
      <c r="D78" s="133"/>
      <c r="E78" s="133"/>
      <c r="F78" s="53" t="s">
        <v>69</v>
      </c>
      <c r="G78" s="53" t="s">
        <v>69</v>
      </c>
      <c r="H78" s="53" t="s">
        <v>69</v>
      </c>
      <c r="I78" s="53" t="s">
        <v>69</v>
      </c>
      <c r="J78" s="53" t="s">
        <v>69</v>
      </c>
      <c r="K78" s="53" t="s">
        <v>69</v>
      </c>
      <c r="L78" s="130"/>
    </row>
    <row r="79" spans="1:12" ht="12.75">
      <c r="A79" s="131">
        <v>21</v>
      </c>
      <c r="B79" s="191" t="s">
        <v>79</v>
      </c>
      <c r="C79" s="192"/>
      <c r="D79" s="131" t="s">
        <v>67</v>
      </c>
      <c r="E79" s="131" t="s">
        <v>73</v>
      </c>
      <c r="F79" s="65">
        <f>SUM(G79:K79)</f>
        <v>7763</v>
      </c>
      <c r="G79" s="65">
        <v>238</v>
      </c>
      <c r="H79" s="65">
        <v>1525</v>
      </c>
      <c r="I79" s="65">
        <v>1600</v>
      </c>
      <c r="J79" s="65">
        <v>1600</v>
      </c>
      <c r="K79" s="65">
        <v>2800</v>
      </c>
      <c r="L79" s="128" t="s">
        <v>80</v>
      </c>
    </row>
    <row r="80" spans="1:12" ht="12.75">
      <c r="A80" s="132"/>
      <c r="B80" s="193"/>
      <c r="C80" s="194"/>
      <c r="D80" s="132"/>
      <c r="E80" s="132"/>
      <c r="F80" s="53" t="s">
        <v>9</v>
      </c>
      <c r="G80" s="53" t="s">
        <v>9</v>
      </c>
      <c r="H80" s="53" t="s">
        <v>9</v>
      </c>
      <c r="I80" s="53" t="s">
        <v>9</v>
      </c>
      <c r="J80" s="53" t="s">
        <v>9</v>
      </c>
      <c r="K80" s="53" t="s">
        <v>9</v>
      </c>
      <c r="L80" s="129"/>
    </row>
    <row r="81" spans="1:12" ht="12.75">
      <c r="A81" s="132"/>
      <c r="B81" s="193"/>
      <c r="C81" s="194"/>
      <c r="D81" s="132"/>
      <c r="E81" s="132"/>
      <c r="F81" s="66">
        <f>SUM(G81:K81)</f>
        <v>3325</v>
      </c>
      <c r="G81" s="66">
        <v>102</v>
      </c>
      <c r="H81" s="66">
        <v>653</v>
      </c>
      <c r="I81" s="66">
        <v>685</v>
      </c>
      <c r="J81" s="66">
        <v>685</v>
      </c>
      <c r="K81" s="66">
        <v>1200</v>
      </c>
      <c r="L81" s="129"/>
    </row>
    <row r="82" spans="1:12" ht="12.75">
      <c r="A82" s="133"/>
      <c r="B82" s="195"/>
      <c r="C82" s="196"/>
      <c r="D82" s="133"/>
      <c r="E82" s="133"/>
      <c r="F82" s="53" t="s">
        <v>69</v>
      </c>
      <c r="G82" s="53" t="s">
        <v>69</v>
      </c>
      <c r="H82" s="53" t="s">
        <v>69</v>
      </c>
      <c r="I82" s="53" t="s">
        <v>69</v>
      </c>
      <c r="J82" s="53" t="s">
        <v>69</v>
      </c>
      <c r="K82" s="53" t="s">
        <v>69</v>
      </c>
      <c r="L82" s="130"/>
    </row>
    <row r="83" spans="1:12" ht="12.75">
      <c r="A83" s="131">
        <v>22</v>
      </c>
      <c r="B83" s="191" t="s">
        <v>81</v>
      </c>
      <c r="C83" s="192"/>
      <c r="D83" s="131" t="s">
        <v>67</v>
      </c>
      <c r="E83" s="131">
        <v>2016</v>
      </c>
      <c r="F83" s="65">
        <f>SUM(G83:K83)</f>
        <v>1330</v>
      </c>
      <c r="G83" s="65">
        <v>1330</v>
      </c>
      <c r="H83" s="65"/>
      <c r="I83" s="65"/>
      <c r="J83" s="65"/>
      <c r="K83" s="65"/>
      <c r="L83" s="128" t="s">
        <v>82</v>
      </c>
    </row>
    <row r="84" spans="1:12" ht="12.75">
      <c r="A84" s="132"/>
      <c r="B84" s="193"/>
      <c r="C84" s="194"/>
      <c r="D84" s="132"/>
      <c r="E84" s="132"/>
      <c r="F84" s="53" t="s">
        <v>9</v>
      </c>
      <c r="G84" s="53" t="s">
        <v>9</v>
      </c>
      <c r="H84" s="53"/>
      <c r="I84" s="53"/>
      <c r="J84" s="53"/>
      <c r="K84" s="53"/>
      <c r="L84" s="129"/>
    </row>
    <row r="85" spans="1:12" ht="12.75">
      <c r="A85" s="132"/>
      <c r="B85" s="193"/>
      <c r="C85" s="194"/>
      <c r="D85" s="132"/>
      <c r="E85" s="132"/>
      <c r="F85" s="66">
        <f>SUM(G85:K85)</f>
        <v>570</v>
      </c>
      <c r="G85" s="66">
        <v>570</v>
      </c>
      <c r="H85" s="66"/>
      <c r="I85" s="66"/>
      <c r="J85" s="66"/>
      <c r="K85" s="66"/>
      <c r="L85" s="129"/>
    </row>
    <row r="86" spans="1:12" ht="12.75">
      <c r="A86" s="133"/>
      <c r="B86" s="195"/>
      <c r="C86" s="196"/>
      <c r="D86" s="133"/>
      <c r="E86" s="133"/>
      <c r="F86" s="53" t="s">
        <v>69</v>
      </c>
      <c r="G86" s="53" t="s">
        <v>69</v>
      </c>
      <c r="H86" s="53"/>
      <c r="I86" s="53"/>
      <c r="J86" s="53"/>
      <c r="K86" s="53"/>
      <c r="L86" s="130"/>
    </row>
    <row r="87" spans="1:12" ht="12.75">
      <c r="A87" s="131">
        <v>23</v>
      </c>
      <c r="B87" s="191" t="s">
        <v>83</v>
      </c>
      <c r="C87" s="192"/>
      <c r="D87" s="131" t="s">
        <v>46</v>
      </c>
      <c r="E87" s="131" t="s">
        <v>73</v>
      </c>
      <c r="F87" s="65">
        <f>SUM(G87:K87)</f>
        <v>9340</v>
      </c>
      <c r="G87" s="65">
        <v>1490</v>
      </c>
      <c r="H87" s="65">
        <v>2669</v>
      </c>
      <c r="I87" s="65">
        <v>1712</v>
      </c>
      <c r="J87" s="65">
        <v>1726</v>
      </c>
      <c r="K87" s="65">
        <v>1743</v>
      </c>
      <c r="L87" s="128" t="s">
        <v>84</v>
      </c>
    </row>
    <row r="88" spans="1:12" ht="12.75">
      <c r="A88" s="132"/>
      <c r="B88" s="193"/>
      <c r="C88" s="194"/>
      <c r="D88" s="132"/>
      <c r="E88" s="132"/>
      <c r="F88" s="53" t="s">
        <v>9</v>
      </c>
      <c r="G88" s="53" t="s">
        <v>9</v>
      </c>
      <c r="H88" s="53" t="s">
        <v>9</v>
      </c>
      <c r="I88" s="53" t="s">
        <v>9</v>
      </c>
      <c r="J88" s="53" t="s">
        <v>9</v>
      </c>
      <c r="K88" s="53" t="s">
        <v>9</v>
      </c>
      <c r="L88" s="129"/>
    </row>
    <row r="89" spans="1:12" ht="12.75">
      <c r="A89" s="132"/>
      <c r="B89" s="193"/>
      <c r="C89" s="194"/>
      <c r="D89" s="132"/>
      <c r="E89" s="132"/>
      <c r="F89" s="66">
        <f>SUM(G89:K89)</f>
        <v>4001</v>
      </c>
      <c r="G89" s="66">
        <v>638</v>
      </c>
      <c r="H89" s="66">
        <v>1143</v>
      </c>
      <c r="I89" s="66">
        <v>733</v>
      </c>
      <c r="J89" s="66">
        <v>740</v>
      </c>
      <c r="K89" s="66">
        <v>747</v>
      </c>
      <c r="L89" s="129"/>
    </row>
    <row r="90" spans="1:12" ht="12.75">
      <c r="A90" s="133"/>
      <c r="B90" s="195"/>
      <c r="C90" s="196"/>
      <c r="D90" s="133"/>
      <c r="E90" s="133"/>
      <c r="F90" s="53" t="s">
        <v>69</v>
      </c>
      <c r="G90" s="53" t="s">
        <v>69</v>
      </c>
      <c r="H90" s="53" t="s">
        <v>69</v>
      </c>
      <c r="I90" s="53" t="s">
        <v>69</v>
      </c>
      <c r="J90" s="53" t="s">
        <v>69</v>
      </c>
      <c r="K90" s="53" t="s">
        <v>69</v>
      </c>
      <c r="L90" s="130"/>
    </row>
    <row r="91" spans="1:12" ht="12.75">
      <c r="A91" s="131">
        <v>24</v>
      </c>
      <c r="B91" s="253" t="s">
        <v>91</v>
      </c>
      <c r="C91" s="254"/>
      <c r="D91" s="109" t="s">
        <v>92</v>
      </c>
      <c r="E91" s="109">
        <v>2016</v>
      </c>
      <c r="F91" s="65">
        <f>SUM(G91:K91)</f>
        <v>8439</v>
      </c>
      <c r="G91" s="65">
        <v>8439</v>
      </c>
      <c r="H91" s="65"/>
      <c r="I91" s="65"/>
      <c r="J91" s="65"/>
      <c r="K91" s="65"/>
      <c r="L91" s="109" t="s">
        <v>96</v>
      </c>
    </row>
    <row r="92" spans="1:12" ht="12.75">
      <c r="A92" s="132"/>
      <c r="B92" s="255"/>
      <c r="C92" s="256"/>
      <c r="D92" s="116"/>
      <c r="E92" s="116"/>
      <c r="F92" s="53" t="s">
        <v>9</v>
      </c>
      <c r="G92" s="53" t="s">
        <v>9</v>
      </c>
      <c r="H92" s="53"/>
      <c r="I92" s="53"/>
      <c r="J92" s="53"/>
      <c r="K92" s="53"/>
      <c r="L92" s="116"/>
    </row>
    <row r="93" spans="1:12" ht="12.75">
      <c r="A93" s="132"/>
      <c r="B93" s="255"/>
      <c r="C93" s="256"/>
      <c r="D93" s="116"/>
      <c r="E93" s="116"/>
      <c r="F93" s="66">
        <f>SUM(G93:K93)</f>
        <v>261</v>
      </c>
      <c r="G93" s="66">
        <v>261</v>
      </c>
      <c r="H93" s="66"/>
      <c r="I93" s="66"/>
      <c r="J93" s="66"/>
      <c r="K93" s="66"/>
      <c r="L93" s="116"/>
    </row>
    <row r="94" spans="1:12" ht="12.75">
      <c r="A94" s="133"/>
      <c r="B94" s="261"/>
      <c r="C94" s="262"/>
      <c r="D94" s="110"/>
      <c r="E94" s="110"/>
      <c r="F94" s="53" t="s">
        <v>69</v>
      </c>
      <c r="G94" s="53" t="s">
        <v>69</v>
      </c>
      <c r="H94" s="53"/>
      <c r="I94" s="53"/>
      <c r="J94" s="53"/>
      <c r="K94" s="53"/>
      <c r="L94" s="110"/>
    </row>
    <row r="95" spans="1:12" ht="12.75">
      <c r="A95" s="141">
        <v>25</v>
      </c>
      <c r="B95" s="253" t="s">
        <v>97</v>
      </c>
      <c r="C95" s="254"/>
      <c r="D95" s="109" t="s">
        <v>231</v>
      </c>
      <c r="E95" s="109" t="s">
        <v>98</v>
      </c>
      <c r="F95" s="65">
        <f>SUM(G95:K95)</f>
        <v>75992</v>
      </c>
      <c r="G95" s="65">
        <v>43303</v>
      </c>
      <c r="H95" s="65">
        <v>28615</v>
      </c>
      <c r="I95" s="65">
        <v>4074</v>
      </c>
      <c r="J95" s="65"/>
      <c r="K95" s="65"/>
      <c r="L95" s="109" t="s">
        <v>232</v>
      </c>
    </row>
    <row r="96" spans="1:12" ht="12.75">
      <c r="A96" s="142"/>
      <c r="B96" s="255"/>
      <c r="C96" s="256"/>
      <c r="D96" s="116"/>
      <c r="E96" s="116"/>
      <c r="F96" s="53" t="s">
        <v>9</v>
      </c>
      <c r="G96" s="53" t="s">
        <v>9</v>
      </c>
      <c r="H96" s="53" t="s">
        <v>9</v>
      </c>
      <c r="I96" s="53" t="s">
        <v>9</v>
      </c>
      <c r="J96" s="53"/>
      <c r="K96" s="53"/>
      <c r="L96" s="116"/>
    </row>
    <row r="97" spans="1:12" ht="12.75">
      <c r="A97" s="142"/>
      <c r="B97" s="255"/>
      <c r="C97" s="256"/>
      <c r="D97" s="116"/>
      <c r="E97" s="116"/>
      <c r="F97" s="66">
        <f>SUM(G97:K97)</f>
        <v>2350</v>
      </c>
      <c r="G97" s="66">
        <v>1339</v>
      </c>
      <c r="H97" s="66">
        <v>885</v>
      </c>
      <c r="I97" s="66">
        <v>126</v>
      </c>
      <c r="J97" s="66"/>
      <c r="K97" s="66"/>
      <c r="L97" s="116"/>
    </row>
    <row r="98" spans="1:12" ht="12.75">
      <c r="A98" s="143"/>
      <c r="B98" s="261"/>
      <c r="C98" s="262"/>
      <c r="D98" s="110"/>
      <c r="E98" s="110"/>
      <c r="F98" s="53" t="s">
        <v>69</v>
      </c>
      <c r="G98" s="53" t="s">
        <v>69</v>
      </c>
      <c r="H98" s="53" t="s">
        <v>69</v>
      </c>
      <c r="I98" s="53" t="s">
        <v>69</v>
      </c>
      <c r="J98" s="53"/>
      <c r="K98" s="53"/>
      <c r="L98" s="110"/>
    </row>
    <row r="99" spans="1:12" ht="12.75">
      <c r="A99" s="141">
        <v>26</v>
      </c>
      <c r="B99" s="253" t="s">
        <v>99</v>
      </c>
      <c r="C99" s="254"/>
      <c r="D99" s="109" t="s">
        <v>231</v>
      </c>
      <c r="E99" s="109" t="s">
        <v>89</v>
      </c>
      <c r="F99" s="65">
        <f>SUM(G99:K99)</f>
        <v>31815</v>
      </c>
      <c r="G99" s="65">
        <v>16315</v>
      </c>
      <c r="H99" s="65">
        <v>15500</v>
      </c>
      <c r="I99" s="65"/>
      <c r="J99" s="65"/>
      <c r="K99" s="65"/>
      <c r="L99" s="109" t="s">
        <v>233</v>
      </c>
    </row>
    <row r="100" spans="1:12" ht="12.75">
      <c r="A100" s="142"/>
      <c r="B100" s="255"/>
      <c r="C100" s="256"/>
      <c r="D100" s="116"/>
      <c r="E100" s="116"/>
      <c r="F100" s="53" t="s">
        <v>9</v>
      </c>
      <c r="G100" s="53" t="s">
        <v>9</v>
      </c>
      <c r="H100" s="53" t="s">
        <v>9</v>
      </c>
      <c r="I100" s="53"/>
      <c r="J100" s="53"/>
      <c r="K100" s="53"/>
      <c r="L100" s="116"/>
    </row>
    <row r="101" spans="1:12" ht="12.75">
      <c r="A101" s="142"/>
      <c r="B101" s="255"/>
      <c r="C101" s="256"/>
      <c r="D101" s="116"/>
      <c r="E101" s="116"/>
      <c r="F101" s="66">
        <f>SUM(G101:K101)</f>
        <v>970</v>
      </c>
      <c r="G101" s="66">
        <v>505</v>
      </c>
      <c r="H101" s="66">
        <v>465</v>
      </c>
      <c r="I101" s="66"/>
      <c r="J101" s="66"/>
      <c r="K101" s="66"/>
      <c r="L101" s="116"/>
    </row>
    <row r="102" spans="1:12" ht="12.75">
      <c r="A102" s="143"/>
      <c r="B102" s="261"/>
      <c r="C102" s="262"/>
      <c r="D102" s="110"/>
      <c r="E102" s="110"/>
      <c r="F102" s="53" t="s">
        <v>69</v>
      </c>
      <c r="G102" s="53" t="s">
        <v>69</v>
      </c>
      <c r="H102" s="53" t="s">
        <v>69</v>
      </c>
      <c r="I102" s="53"/>
      <c r="J102" s="53"/>
      <c r="K102" s="53"/>
      <c r="L102" s="110"/>
    </row>
    <row r="103" spans="1:12" ht="12.75">
      <c r="A103" s="145" t="s">
        <v>202</v>
      </c>
      <c r="B103" s="146"/>
      <c r="C103" s="146"/>
      <c r="D103" s="146"/>
      <c r="E103" s="146"/>
      <c r="F103" s="146"/>
      <c r="G103" s="146"/>
      <c r="H103" s="146"/>
      <c r="I103" s="146"/>
      <c r="J103" s="146"/>
      <c r="K103" s="146"/>
      <c r="L103" s="147"/>
    </row>
    <row r="104" spans="1:12" ht="12.75">
      <c r="A104" s="141">
        <v>27</v>
      </c>
      <c r="B104" s="253" t="s">
        <v>119</v>
      </c>
      <c r="C104" s="254"/>
      <c r="D104" s="152" t="s">
        <v>234</v>
      </c>
      <c r="E104" s="152">
        <v>2020</v>
      </c>
      <c r="F104" s="65">
        <f>SUM(G104:K104)</f>
        <v>617000</v>
      </c>
      <c r="G104" s="65"/>
      <c r="H104" s="65"/>
      <c r="I104" s="65"/>
      <c r="J104" s="65"/>
      <c r="K104" s="28">
        <v>617000</v>
      </c>
      <c r="L104" s="152" t="s">
        <v>235</v>
      </c>
    </row>
    <row r="105" spans="1:12" ht="12.75">
      <c r="A105" s="142"/>
      <c r="B105" s="255"/>
      <c r="C105" s="256"/>
      <c r="D105" s="153"/>
      <c r="E105" s="153"/>
      <c r="F105" s="53" t="s">
        <v>9</v>
      </c>
      <c r="G105" s="53"/>
      <c r="H105" s="53"/>
      <c r="I105" s="53"/>
      <c r="J105" s="53"/>
      <c r="K105" s="53" t="s">
        <v>9</v>
      </c>
      <c r="L105" s="153"/>
    </row>
    <row r="106" spans="1:12" ht="12.75">
      <c r="A106" s="142"/>
      <c r="B106" s="266"/>
      <c r="C106" s="267"/>
      <c r="D106" s="153"/>
      <c r="E106" s="153"/>
      <c r="F106" s="66">
        <f>SUM(G106:K106)</f>
        <v>18000</v>
      </c>
      <c r="G106" s="66"/>
      <c r="H106" s="66"/>
      <c r="I106" s="66"/>
      <c r="J106" s="66"/>
      <c r="K106" s="66">
        <v>18000</v>
      </c>
      <c r="L106" s="153"/>
    </row>
    <row r="107" spans="1:12" ht="12.75">
      <c r="A107" s="143"/>
      <c r="B107" s="264"/>
      <c r="C107" s="265"/>
      <c r="D107" s="154"/>
      <c r="E107" s="154"/>
      <c r="F107" s="53" t="s">
        <v>69</v>
      </c>
      <c r="G107" s="53"/>
      <c r="H107" s="53"/>
      <c r="I107" s="53"/>
      <c r="J107" s="53"/>
      <c r="K107" s="53" t="s">
        <v>69</v>
      </c>
      <c r="L107" s="154"/>
    </row>
    <row r="108" spans="1:12" ht="12.75">
      <c r="A108" s="141">
        <v>28</v>
      </c>
      <c r="B108" s="253" t="s">
        <v>120</v>
      </c>
      <c r="C108" s="254"/>
      <c r="D108" s="109" t="s">
        <v>117</v>
      </c>
      <c r="E108" s="109" t="s">
        <v>73</v>
      </c>
      <c r="F108" s="66">
        <f>SUM(G108:K108)</f>
        <v>64800</v>
      </c>
      <c r="G108" s="66">
        <v>12960</v>
      </c>
      <c r="H108" s="66">
        <v>12960</v>
      </c>
      <c r="I108" s="66">
        <v>12960</v>
      </c>
      <c r="J108" s="66">
        <v>12960</v>
      </c>
      <c r="K108" s="66">
        <v>12960</v>
      </c>
      <c r="L108" s="180" t="s">
        <v>118</v>
      </c>
    </row>
    <row r="109" spans="1:12" ht="12.75">
      <c r="A109" s="143"/>
      <c r="B109" s="261"/>
      <c r="C109" s="262"/>
      <c r="D109" s="110"/>
      <c r="E109" s="110"/>
      <c r="F109" s="53" t="s">
        <v>69</v>
      </c>
      <c r="G109" s="53" t="s">
        <v>69</v>
      </c>
      <c r="H109" s="53" t="s">
        <v>69</v>
      </c>
      <c r="I109" s="53" t="s">
        <v>69</v>
      </c>
      <c r="J109" s="53" t="s">
        <v>69</v>
      </c>
      <c r="K109" s="53" t="s">
        <v>69</v>
      </c>
      <c r="L109" s="181"/>
    </row>
    <row r="110" spans="1:12" ht="12.75">
      <c r="A110" s="141">
        <v>29</v>
      </c>
      <c r="B110" s="253" t="s">
        <v>236</v>
      </c>
      <c r="C110" s="254"/>
      <c r="D110" s="109" t="s">
        <v>234</v>
      </c>
      <c r="E110" s="109" t="s">
        <v>89</v>
      </c>
      <c r="F110" s="65">
        <f>SUM(G110:K110)</f>
        <v>28650</v>
      </c>
      <c r="G110" s="65">
        <v>14325</v>
      </c>
      <c r="H110" s="65">
        <v>14325</v>
      </c>
      <c r="I110" s="65">
        <v>0</v>
      </c>
      <c r="J110" s="65">
        <v>0</v>
      </c>
      <c r="K110" s="65">
        <v>0</v>
      </c>
      <c r="L110" s="180" t="s">
        <v>121</v>
      </c>
    </row>
    <row r="111" spans="1:12" ht="12.75">
      <c r="A111" s="142"/>
      <c r="B111" s="266"/>
      <c r="C111" s="267"/>
      <c r="D111" s="116"/>
      <c r="E111" s="116"/>
      <c r="F111" s="53" t="s">
        <v>9</v>
      </c>
      <c r="G111" s="53" t="s">
        <v>9</v>
      </c>
      <c r="H111" s="53" t="s">
        <v>9</v>
      </c>
      <c r="I111" s="53"/>
      <c r="J111" s="53"/>
      <c r="K111" s="53"/>
      <c r="L111" s="221"/>
    </row>
    <row r="112" spans="1:12" ht="12.75">
      <c r="A112" s="142"/>
      <c r="B112" s="266"/>
      <c r="C112" s="267"/>
      <c r="D112" s="116"/>
      <c r="E112" s="116"/>
      <c r="F112" s="66">
        <f>SUM(G112:K112)</f>
        <v>6860</v>
      </c>
      <c r="G112" s="66">
        <v>3430</v>
      </c>
      <c r="H112" s="66">
        <v>3430</v>
      </c>
      <c r="I112" s="66">
        <v>0</v>
      </c>
      <c r="J112" s="66">
        <v>0</v>
      </c>
      <c r="K112" s="66">
        <v>0</v>
      </c>
      <c r="L112" s="221"/>
    </row>
    <row r="113" spans="1:12" ht="12.75">
      <c r="A113" s="143"/>
      <c r="B113" s="264"/>
      <c r="C113" s="265"/>
      <c r="D113" s="110"/>
      <c r="E113" s="110"/>
      <c r="F113" s="53" t="s">
        <v>69</v>
      </c>
      <c r="G113" s="53" t="s">
        <v>69</v>
      </c>
      <c r="H113" s="53" t="s">
        <v>69</v>
      </c>
      <c r="I113" s="53"/>
      <c r="J113" s="53"/>
      <c r="K113" s="53"/>
      <c r="L113" s="181"/>
    </row>
    <row r="114" spans="1:12" ht="12.75">
      <c r="A114" s="141">
        <v>30</v>
      </c>
      <c r="B114" s="277" t="s">
        <v>237</v>
      </c>
      <c r="C114" s="278"/>
      <c r="D114" s="109" t="s">
        <v>238</v>
      </c>
      <c r="E114" s="109" t="s">
        <v>126</v>
      </c>
      <c r="F114" s="63">
        <v>161600</v>
      </c>
      <c r="G114" s="63">
        <v>61600</v>
      </c>
      <c r="H114" s="63">
        <v>100000</v>
      </c>
      <c r="I114" s="53"/>
      <c r="J114" s="53"/>
      <c r="K114" s="53"/>
      <c r="L114" s="180" t="s">
        <v>239</v>
      </c>
    </row>
    <row r="115" spans="1:12" ht="22.5">
      <c r="A115" s="205"/>
      <c r="B115" s="259"/>
      <c r="C115" s="260"/>
      <c r="D115" s="210"/>
      <c r="E115" s="210"/>
      <c r="F115" s="60" t="s">
        <v>8</v>
      </c>
      <c r="G115" s="60" t="s">
        <v>8</v>
      </c>
      <c r="H115" s="60" t="s">
        <v>8</v>
      </c>
      <c r="I115" s="53"/>
      <c r="J115" s="53"/>
      <c r="K115" s="53"/>
      <c r="L115" s="210"/>
    </row>
    <row r="116" spans="1:12" ht="12.75">
      <c r="A116" s="93" t="s">
        <v>203</v>
      </c>
      <c r="B116" s="139"/>
      <c r="C116" s="139"/>
      <c r="D116" s="139"/>
      <c r="E116" s="139"/>
      <c r="F116" s="139"/>
      <c r="G116" s="139"/>
      <c r="H116" s="139"/>
      <c r="I116" s="139"/>
      <c r="J116" s="139"/>
      <c r="K116" s="139"/>
      <c r="L116" s="139"/>
    </row>
    <row r="117" spans="1:12" ht="12.75">
      <c r="A117" s="141">
        <v>31</v>
      </c>
      <c r="B117" s="253" t="s">
        <v>178</v>
      </c>
      <c r="C117" s="254"/>
      <c r="D117" s="109" t="s">
        <v>117</v>
      </c>
      <c r="E117" s="109" t="s">
        <v>73</v>
      </c>
      <c r="F117" s="66">
        <f>SUM(G117:K117)</f>
        <v>241014.5</v>
      </c>
      <c r="G117" s="66">
        <v>48202.9</v>
      </c>
      <c r="H117" s="66">
        <v>48202.9</v>
      </c>
      <c r="I117" s="66">
        <v>48202.9</v>
      </c>
      <c r="J117" s="66">
        <v>48202.9</v>
      </c>
      <c r="K117" s="66">
        <v>48202.9</v>
      </c>
      <c r="L117" s="109" t="s">
        <v>179</v>
      </c>
    </row>
    <row r="118" spans="1:12" ht="12.75">
      <c r="A118" s="143"/>
      <c r="B118" s="261"/>
      <c r="C118" s="262"/>
      <c r="D118" s="110"/>
      <c r="E118" s="110"/>
      <c r="F118" s="53" t="s">
        <v>69</v>
      </c>
      <c r="G118" s="53" t="s">
        <v>69</v>
      </c>
      <c r="H118" s="53" t="s">
        <v>69</v>
      </c>
      <c r="I118" s="53" t="s">
        <v>69</v>
      </c>
      <c r="J118" s="53" t="s">
        <v>69</v>
      </c>
      <c r="K118" s="53" t="s">
        <v>69</v>
      </c>
      <c r="L118" s="110"/>
    </row>
    <row r="119" spans="1:12" ht="12.75">
      <c r="A119" s="45"/>
      <c r="B119" s="111" t="s">
        <v>204</v>
      </c>
      <c r="C119" s="203"/>
      <c r="D119" s="118"/>
      <c r="E119" s="118"/>
      <c r="F119" s="118"/>
      <c r="G119" s="118"/>
      <c r="H119" s="118"/>
      <c r="I119" s="118"/>
      <c r="J119" s="118"/>
      <c r="K119" s="118"/>
      <c r="L119" s="119"/>
    </row>
    <row r="120" spans="1:12" ht="12.75">
      <c r="A120" s="141">
        <v>32</v>
      </c>
      <c r="B120" s="148" t="s">
        <v>180</v>
      </c>
      <c r="C120" s="149"/>
      <c r="D120" s="114" t="s">
        <v>161</v>
      </c>
      <c r="E120" s="114" t="s">
        <v>126</v>
      </c>
      <c r="F120" s="63">
        <f>SUM(G120:K120)</f>
        <v>36</v>
      </c>
      <c r="G120" s="63">
        <v>12</v>
      </c>
      <c r="H120" s="63">
        <v>12</v>
      </c>
      <c r="I120" s="63">
        <v>12</v>
      </c>
      <c r="J120" s="63"/>
      <c r="K120" s="63"/>
      <c r="L120" s="114" t="s">
        <v>181</v>
      </c>
    </row>
    <row r="121" spans="1:12" ht="22.5">
      <c r="A121" s="143"/>
      <c r="B121" s="150"/>
      <c r="C121" s="151"/>
      <c r="D121" s="106"/>
      <c r="E121" s="106"/>
      <c r="F121" s="60" t="s">
        <v>8</v>
      </c>
      <c r="G121" s="60" t="s">
        <v>8</v>
      </c>
      <c r="H121" s="60" t="s">
        <v>8</v>
      </c>
      <c r="I121" s="60" t="s">
        <v>8</v>
      </c>
      <c r="J121" s="53"/>
      <c r="K121" s="53"/>
      <c r="L121" s="106"/>
    </row>
    <row r="122" spans="1:12" ht="140.25">
      <c r="A122" s="45">
        <v>33</v>
      </c>
      <c r="B122" s="271" t="s">
        <v>115</v>
      </c>
      <c r="C122" s="272"/>
      <c r="D122" s="87"/>
      <c r="E122" s="33" t="s">
        <v>116</v>
      </c>
      <c r="F122" s="60"/>
      <c r="G122" s="60"/>
      <c r="H122" s="60"/>
      <c r="I122" s="60"/>
      <c r="J122" s="60"/>
      <c r="K122" s="60"/>
      <c r="L122" s="33" t="s">
        <v>154</v>
      </c>
    </row>
    <row r="123" spans="1:12" ht="12.75">
      <c r="A123" s="111" t="s">
        <v>205</v>
      </c>
      <c r="B123" s="91"/>
      <c r="C123" s="91"/>
      <c r="D123" s="91"/>
      <c r="E123" s="91"/>
      <c r="F123" s="91"/>
      <c r="G123" s="91"/>
      <c r="H123" s="91"/>
      <c r="I123" s="91"/>
      <c r="J123" s="91"/>
      <c r="K123" s="91"/>
      <c r="L123" s="92"/>
    </row>
    <row r="124" spans="1:12" ht="12.75">
      <c r="A124" s="141">
        <v>34</v>
      </c>
      <c r="B124" s="273" t="s">
        <v>135</v>
      </c>
      <c r="C124" s="274"/>
      <c r="D124" s="107" t="s">
        <v>134</v>
      </c>
      <c r="E124" s="107" t="s">
        <v>133</v>
      </c>
      <c r="F124" s="63">
        <f>SUM(G124:K124)</f>
        <v>19500</v>
      </c>
      <c r="G124" s="63">
        <v>2700</v>
      </c>
      <c r="H124" s="63">
        <v>1300</v>
      </c>
      <c r="I124" s="63">
        <v>1500</v>
      </c>
      <c r="J124" s="63">
        <v>7000</v>
      </c>
      <c r="K124" s="63">
        <v>7000</v>
      </c>
      <c r="L124" s="109" t="s">
        <v>136</v>
      </c>
    </row>
    <row r="125" spans="1:12" ht="22.5">
      <c r="A125" s="143"/>
      <c r="B125" s="275"/>
      <c r="C125" s="276"/>
      <c r="D125" s="108"/>
      <c r="E125" s="107"/>
      <c r="F125" s="60" t="s">
        <v>8</v>
      </c>
      <c r="G125" s="60" t="s">
        <v>8</v>
      </c>
      <c r="H125" s="60" t="s">
        <v>8</v>
      </c>
      <c r="I125" s="60" t="s">
        <v>8</v>
      </c>
      <c r="J125" s="60" t="s">
        <v>8</v>
      </c>
      <c r="K125" s="60" t="s">
        <v>8</v>
      </c>
      <c r="L125" s="110"/>
    </row>
    <row r="126" spans="1:12" ht="12.75">
      <c r="A126" s="141">
        <v>35</v>
      </c>
      <c r="B126" s="268" t="s">
        <v>138</v>
      </c>
      <c r="C126" s="268"/>
      <c r="D126" s="107" t="s">
        <v>134</v>
      </c>
      <c r="E126" s="107" t="s">
        <v>139</v>
      </c>
      <c r="F126" s="63">
        <f>SUM(G126:K126)</f>
        <v>12000</v>
      </c>
      <c r="G126" s="63">
        <v>2300</v>
      </c>
      <c r="H126" s="63">
        <v>9700</v>
      </c>
      <c r="I126" s="63"/>
      <c r="J126" s="63"/>
      <c r="K126" s="63"/>
      <c r="L126" s="107" t="s">
        <v>136</v>
      </c>
    </row>
    <row r="127" spans="1:12" ht="22.5">
      <c r="A127" s="143"/>
      <c r="B127" s="268"/>
      <c r="C127" s="268"/>
      <c r="D127" s="107"/>
      <c r="E127" s="107"/>
      <c r="F127" s="60" t="s">
        <v>8</v>
      </c>
      <c r="G127" s="60" t="s">
        <v>8</v>
      </c>
      <c r="H127" s="60" t="s">
        <v>8</v>
      </c>
      <c r="I127" s="53"/>
      <c r="J127" s="53"/>
      <c r="K127" s="53"/>
      <c r="L127" s="107"/>
    </row>
    <row r="128" spans="1:12" ht="12.75">
      <c r="A128" s="141">
        <v>36</v>
      </c>
      <c r="B128" s="148" t="s">
        <v>192</v>
      </c>
      <c r="C128" s="149"/>
      <c r="D128" s="207"/>
      <c r="E128" s="180"/>
      <c r="F128" s="63"/>
      <c r="G128" s="63"/>
      <c r="H128" s="63"/>
      <c r="I128" s="63"/>
      <c r="J128" s="63"/>
      <c r="K128" s="63"/>
      <c r="L128" s="109" t="s">
        <v>140</v>
      </c>
    </row>
    <row r="129" spans="1:12" ht="12.75">
      <c r="A129" s="143"/>
      <c r="B129" s="269"/>
      <c r="C129" s="270"/>
      <c r="D129" s="208"/>
      <c r="E129" s="181"/>
      <c r="F129" s="60"/>
      <c r="G129" s="28"/>
      <c r="H129" s="28"/>
      <c r="I129" s="28"/>
      <c r="J129" s="28"/>
      <c r="K129" s="28"/>
      <c r="L129" s="110"/>
    </row>
    <row r="130" spans="1:12" ht="12.75">
      <c r="A130" s="45"/>
      <c r="B130" s="98" t="s">
        <v>193</v>
      </c>
      <c r="C130" s="99"/>
      <c r="D130" s="99"/>
      <c r="E130" s="99"/>
      <c r="F130" s="99"/>
      <c r="G130" s="99"/>
      <c r="H130" s="99"/>
      <c r="I130" s="99"/>
      <c r="J130" s="99"/>
      <c r="K130" s="99"/>
      <c r="L130" s="100"/>
    </row>
    <row r="131" spans="1:12" ht="12.75">
      <c r="A131" s="141"/>
      <c r="B131" s="96" t="s">
        <v>214</v>
      </c>
      <c r="C131" s="97"/>
      <c r="D131" s="80"/>
      <c r="E131" s="80"/>
      <c r="F131" s="81">
        <f aca="true" t="shared" si="4" ref="F131:K131">F42+F44+F46+F48+F51+F53+F55+F57+F59+F63+F65+F67+F69+F71+F73+F75+F77+F79+F81+F83+F85+F87+F89+F91+F93+F95+F97+F99+F101+F104+F106+F108+F110+F112+F117+F120+F124+F126+F128+F114</f>
        <v>3869310.5</v>
      </c>
      <c r="G131" s="81">
        <f t="shared" si="4"/>
        <v>701653.5000000001</v>
      </c>
      <c r="H131" s="81">
        <f t="shared" si="4"/>
        <v>722111.0000000001</v>
      </c>
      <c r="I131" s="81">
        <f t="shared" si="4"/>
        <v>578870.0000000001</v>
      </c>
      <c r="J131" s="81">
        <f t="shared" si="4"/>
        <v>610996.0000000001</v>
      </c>
      <c r="K131" s="81">
        <f t="shared" si="4"/>
        <v>1255680</v>
      </c>
      <c r="L131" s="80"/>
    </row>
    <row r="132" spans="1:12" ht="12.75">
      <c r="A132" s="142"/>
      <c r="B132" s="96" t="s">
        <v>8</v>
      </c>
      <c r="C132" s="97"/>
      <c r="D132" s="80"/>
      <c r="E132" s="80"/>
      <c r="F132" s="81">
        <f aca="true" t="shared" si="5" ref="F132:K132">F42+F120+F124+F126+F128+F114</f>
        <v>2359156</v>
      </c>
      <c r="G132" s="81">
        <f t="shared" si="5"/>
        <v>458612</v>
      </c>
      <c r="H132" s="81">
        <f t="shared" si="5"/>
        <v>522612</v>
      </c>
      <c r="I132" s="81">
        <f t="shared" si="5"/>
        <v>433692</v>
      </c>
      <c r="J132" s="81">
        <f t="shared" si="5"/>
        <v>460780</v>
      </c>
      <c r="K132" s="81">
        <f t="shared" si="5"/>
        <v>483460</v>
      </c>
      <c r="L132" s="80"/>
    </row>
    <row r="133" spans="1:12" ht="12.75">
      <c r="A133" s="142"/>
      <c r="B133" s="96" t="s">
        <v>217</v>
      </c>
      <c r="C133" s="97"/>
      <c r="D133" s="80"/>
      <c r="E133" s="80"/>
      <c r="F133" s="81">
        <f aca="true" t="shared" si="6" ref="F133:K133">F51</f>
        <v>18314.5</v>
      </c>
      <c r="G133" s="81">
        <f t="shared" si="6"/>
        <v>3662.9</v>
      </c>
      <c r="H133" s="81">
        <f t="shared" si="6"/>
        <v>3662.9</v>
      </c>
      <c r="I133" s="81">
        <f t="shared" si="6"/>
        <v>3662.9</v>
      </c>
      <c r="J133" s="81">
        <f t="shared" si="6"/>
        <v>3662.9</v>
      </c>
      <c r="K133" s="81">
        <f t="shared" si="6"/>
        <v>3662.9</v>
      </c>
      <c r="L133" s="80"/>
    </row>
    <row r="134" spans="1:12" ht="12.75">
      <c r="A134" s="142"/>
      <c r="B134" s="96" t="s">
        <v>215</v>
      </c>
      <c r="C134" s="97"/>
      <c r="D134" s="80"/>
      <c r="E134" s="80"/>
      <c r="F134" s="81">
        <f aca="true" t="shared" si="7" ref="F134:K134">F44+F48+F53+F57+F63+F67+F71+F75+F79+F83+F87+F91+F95+F99+F104+F110</f>
        <v>1104630.9</v>
      </c>
      <c r="G134" s="81">
        <f t="shared" si="7"/>
        <v>166742.3</v>
      </c>
      <c r="H134" s="81">
        <f t="shared" si="7"/>
        <v>119914.9</v>
      </c>
      <c r="I134" s="81">
        <f t="shared" si="7"/>
        <v>68837.9</v>
      </c>
      <c r="J134" s="81">
        <f t="shared" si="7"/>
        <v>70616.9</v>
      </c>
      <c r="K134" s="81">
        <f t="shared" si="7"/>
        <v>678518.9</v>
      </c>
      <c r="L134" s="80"/>
    </row>
    <row r="135" spans="1:12" ht="12.75">
      <c r="A135" s="143"/>
      <c r="B135" s="96" t="s">
        <v>216</v>
      </c>
      <c r="C135" s="97"/>
      <c r="D135" s="80"/>
      <c r="E135" s="80"/>
      <c r="F135" s="81">
        <f aca="true" t="shared" si="8" ref="F135:K135">F46+F55+F65+F69+F73+F77+F81+F85+F89+F93+F97+F101+F106+F108+F112+F117+F59</f>
        <v>387209.1</v>
      </c>
      <c r="G135" s="81">
        <f t="shared" si="8"/>
        <v>72636.3</v>
      </c>
      <c r="H135" s="81">
        <f t="shared" si="8"/>
        <v>75921.2</v>
      </c>
      <c r="I135" s="81">
        <f t="shared" si="8"/>
        <v>72677.2</v>
      </c>
      <c r="J135" s="81">
        <f t="shared" si="8"/>
        <v>75936.2</v>
      </c>
      <c r="K135" s="81">
        <f t="shared" si="8"/>
        <v>90038.20000000001</v>
      </c>
      <c r="L135" s="80"/>
    </row>
    <row r="136" spans="1:12" ht="12.75">
      <c r="A136" s="111" t="s">
        <v>206</v>
      </c>
      <c r="B136" s="139"/>
      <c r="C136" s="139"/>
      <c r="D136" s="139"/>
      <c r="E136" s="139"/>
      <c r="F136" s="139"/>
      <c r="G136" s="139"/>
      <c r="H136" s="139"/>
      <c r="I136" s="139"/>
      <c r="J136" s="139"/>
      <c r="K136" s="139"/>
      <c r="L136" s="140"/>
    </row>
    <row r="137" spans="1:12" ht="12.75">
      <c r="A137" s="111" t="s">
        <v>207</v>
      </c>
      <c r="B137" s="139"/>
      <c r="C137" s="139"/>
      <c r="D137" s="139"/>
      <c r="E137" s="139"/>
      <c r="F137" s="139"/>
      <c r="G137" s="139"/>
      <c r="H137" s="139"/>
      <c r="I137" s="139"/>
      <c r="J137" s="139"/>
      <c r="K137" s="139"/>
      <c r="L137" s="140"/>
    </row>
    <row r="138" spans="1:12" ht="12.75">
      <c r="A138" s="120">
        <v>37</v>
      </c>
      <c r="B138" s="107" t="s">
        <v>240</v>
      </c>
      <c r="C138" s="107"/>
      <c r="D138" s="107" t="s">
        <v>86</v>
      </c>
      <c r="E138" s="107" t="s">
        <v>89</v>
      </c>
      <c r="F138" s="65">
        <f>SUM(G138:K138)</f>
        <v>32010</v>
      </c>
      <c r="G138" s="65">
        <v>2910</v>
      </c>
      <c r="H138" s="65">
        <v>29100</v>
      </c>
      <c r="I138" s="65"/>
      <c r="J138" s="65"/>
      <c r="K138" s="65"/>
      <c r="L138" s="107" t="s">
        <v>241</v>
      </c>
    </row>
    <row r="139" spans="1:12" ht="12.75">
      <c r="A139" s="120"/>
      <c r="B139" s="107"/>
      <c r="C139" s="107"/>
      <c r="D139" s="107"/>
      <c r="E139" s="107"/>
      <c r="F139" s="53" t="s">
        <v>9</v>
      </c>
      <c r="G139" s="53" t="s">
        <v>9</v>
      </c>
      <c r="H139" s="53" t="s">
        <v>9</v>
      </c>
      <c r="I139" s="53"/>
      <c r="J139" s="53"/>
      <c r="K139" s="53"/>
      <c r="L139" s="107"/>
    </row>
    <row r="140" spans="1:12" ht="12.75">
      <c r="A140" s="120"/>
      <c r="B140" s="107"/>
      <c r="C140" s="107"/>
      <c r="D140" s="107"/>
      <c r="E140" s="107"/>
      <c r="F140" s="66">
        <f>SUM(G140:K140)</f>
        <v>990</v>
      </c>
      <c r="G140" s="66">
        <v>90</v>
      </c>
      <c r="H140" s="66">
        <v>900</v>
      </c>
      <c r="I140" s="66"/>
      <c r="J140" s="66"/>
      <c r="K140" s="66"/>
      <c r="L140" s="107"/>
    </row>
    <row r="141" spans="1:12" ht="12.75">
      <c r="A141" s="120"/>
      <c r="B141" s="107"/>
      <c r="C141" s="107"/>
      <c r="D141" s="107"/>
      <c r="E141" s="107"/>
      <c r="F141" s="53" t="s">
        <v>69</v>
      </c>
      <c r="G141" s="53" t="s">
        <v>69</v>
      </c>
      <c r="H141" s="53" t="s">
        <v>69</v>
      </c>
      <c r="I141" s="53"/>
      <c r="J141" s="53"/>
      <c r="K141" s="53"/>
      <c r="L141" s="107"/>
    </row>
    <row r="142" spans="1:12" ht="12.75">
      <c r="A142" s="141">
        <v>38</v>
      </c>
      <c r="B142" s="253" t="s">
        <v>122</v>
      </c>
      <c r="C142" s="254"/>
      <c r="D142" s="109" t="s">
        <v>10</v>
      </c>
      <c r="E142" s="109" t="s">
        <v>116</v>
      </c>
      <c r="F142" s="65">
        <f>SUM(G142:K142)</f>
        <v>662630</v>
      </c>
      <c r="G142" s="65">
        <v>331315</v>
      </c>
      <c r="H142" s="65">
        <v>331315</v>
      </c>
      <c r="I142" s="65"/>
      <c r="J142" s="65"/>
      <c r="K142" s="65"/>
      <c r="L142" s="109" t="s">
        <v>187</v>
      </c>
    </row>
    <row r="143" spans="1:12" ht="12.75">
      <c r="A143" s="142"/>
      <c r="B143" s="255"/>
      <c r="C143" s="256"/>
      <c r="D143" s="116"/>
      <c r="E143" s="116"/>
      <c r="F143" s="53" t="s">
        <v>9</v>
      </c>
      <c r="G143" s="53" t="s">
        <v>9</v>
      </c>
      <c r="H143" s="53" t="s">
        <v>9</v>
      </c>
      <c r="I143" s="53"/>
      <c r="J143" s="53"/>
      <c r="K143" s="53"/>
      <c r="L143" s="116"/>
    </row>
    <row r="144" spans="1:12" ht="12.75">
      <c r="A144" s="204"/>
      <c r="B144" s="266"/>
      <c r="C144" s="267"/>
      <c r="D144" s="116"/>
      <c r="E144" s="116"/>
      <c r="F144" s="66">
        <f>SUM(G144:K144)</f>
        <v>382677</v>
      </c>
      <c r="G144" s="66">
        <v>200530</v>
      </c>
      <c r="H144" s="66">
        <v>182147</v>
      </c>
      <c r="I144" s="66"/>
      <c r="J144" s="66"/>
      <c r="K144" s="66"/>
      <c r="L144" s="116"/>
    </row>
    <row r="145" spans="1:12" ht="12.75">
      <c r="A145" s="204"/>
      <c r="B145" s="266"/>
      <c r="C145" s="267"/>
      <c r="D145" s="116"/>
      <c r="E145" s="116"/>
      <c r="F145" s="53" t="s">
        <v>69</v>
      </c>
      <c r="G145" s="53" t="s">
        <v>69</v>
      </c>
      <c r="H145" s="53" t="s">
        <v>69</v>
      </c>
      <c r="I145" s="53"/>
      <c r="J145" s="53"/>
      <c r="K145" s="53"/>
      <c r="L145" s="116"/>
    </row>
    <row r="146" spans="1:12" ht="12.75">
      <c r="A146" s="204"/>
      <c r="B146" s="266"/>
      <c r="C146" s="267"/>
      <c r="D146" s="116"/>
      <c r="E146" s="116"/>
      <c r="F146" s="63">
        <f>SUM(G146:K146)</f>
        <v>109338</v>
      </c>
      <c r="G146" s="63">
        <v>54669</v>
      </c>
      <c r="H146" s="63">
        <v>54669</v>
      </c>
      <c r="I146" s="63"/>
      <c r="J146" s="63"/>
      <c r="K146" s="63"/>
      <c r="L146" s="116"/>
    </row>
    <row r="147" spans="1:12" ht="22.5">
      <c r="A147" s="205"/>
      <c r="B147" s="264"/>
      <c r="C147" s="265"/>
      <c r="D147" s="110"/>
      <c r="E147" s="110"/>
      <c r="F147" s="60" t="s">
        <v>8</v>
      </c>
      <c r="G147" s="60" t="s">
        <v>8</v>
      </c>
      <c r="H147" s="60" t="s">
        <v>8</v>
      </c>
      <c r="I147" s="53"/>
      <c r="J147" s="53"/>
      <c r="K147" s="53"/>
      <c r="L147" s="110"/>
    </row>
    <row r="148" spans="1:12" ht="12.75">
      <c r="A148" s="141">
        <v>39</v>
      </c>
      <c r="B148" s="253" t="s">
        <v>113</v>
      </c>
      <c r="C148" s="254"/>
      <c r="D148" s="109" t="s">
        <v>123</v>
      </c>
      <c r="E148" s="109" t="s">
        <v>114</v>
      </c>
      <c r="F148" s="63">
        <f>SUM(G148:K148)</f>
        <v>10000</v>
      </c>
      <c r="G148" s="63">
        <v>2000</v>
      </c>
      <c r="H148" s="63">
        <v>2000</v>
      </c>
      <c r="I148" s="63">
        <v>2000</v>
      </c>
      <c r="J148" s="63">
        <v>2000</v>
      </c>
      <c r="K148" s="63">
        <v>2000</v>
      </c>
      <c r="L148" s="109" t="s">
        <v>137</v>
      </c>
    </row>
    <row r="149" spans="1:12" ht="22.5">
      <c r="A149" s="143"/>
      <c r="B149" s="264"/>
      <c r="C149" s="265"/>
      <c r="D149" s="144"/>
      <c r="E149" s="144"/>
      <c r="F149" s="60" t="s">
        <v>8</v>
      </c>
      <c r="G149" s="60" t="s">
        <v>8</v>
      </c>
      <c r="H149" s="60" t="s">
        <v>8</v>
      </c>
      <c r="I149" s="60" t="s">
        <v>8</v>
      </c>
      <c r="J149" s="60" t="s">
        <v>8</v>
      </c>
      <c r="K149" s="60" t="s">
        <v>8</v>
      </c>
      <c r="L149" s="110"/>
    </row>
    <row r="150" spans="1:12" ht="280.5">
      <c r="A150" s="189">
        <v>40</v>
      </c>
      <c r="B150" s="253" t="s">
        <v>124</v>
      </c>
      <c r="C150" s="254"/>
      <c r="D150" s="109" t="s">
        <v>125</v>
      </c>
      <c r="E150" s="109" t="s">
        <v>126</v>
      </c>
      <c r="F150" s="63">
        <f>SUM(G150:K150)</f>
        <v>127200</v>
      </c>
      <c r="G150" s="63">
        <v>63600</v>
      </c>
      <c r="H150" s="63">
        <v>63600</v>
      </c>
      <c r="I150" s="63">
        <v>0</v>
      </c>
      <c r="J150" s="63">
        <v>0</v>
      </c>
      <c r="K150" s="63">
        <v>0</v>
      </c>
      <c r="L150" s="33" t="s">
        <v>127</v>
      </c>
    </row>
    <row r="151" spans="1:12" ht="22.5">
      <c r="A151" s="190"/>
      <c r="B151" s="264"/>
      <c r="C151" s="265"/>
      <c r="D151" s="110"/>
      <c r="E151" s="110"/>
      <c r="F151" s="60" t="s">
        <v>8</v>
      </c>
      <c r="G151" s="60" t="s">
        <v>8</v>
      </c>
      <c r="H151" s="60" t="s">
        <v>8</v>
      </c>
      <c r="I151" s="53"/>
      <c r="J151" s="53"/>
      <c r="K151" s="53"/>
      <c r="L151" s="33"/>
    </row>
    <row r="152" spans="1:12" ht="12.75">
      <c r="A152" s="111" t="s">
        <v>208</v>
      </c>
      <c r="B152" s="93"/>
      <c r="C152" s="93"/>
      <c r="D152" s="93"/>
      <c r="E152" s="93"/>
      <c r="F152" s="93"/>
      <c r="G152" s="93"/>
      <c r="H152" s="93"/>
      <c r="I152" s="93"/>
      <c r="J152" s="93"/>
      <c r="K152" s="93"/>
      <c r="L152" s="94"/>
    </row>
    <row r="153" spans="1:12" ht="12.75">
      <c r="A153" s="120">
        <v>41</v>
      </c>
      <c r="B153" s="107" t="s">
        <v>93</v>
      </c>
      <c r="C153" s="107"/>
      <c r="D153" s="107" t="s">
        <v>85</v>
      </c>
      <c r="E153" s="107" t="s">
        <v>89</v>
      </c>
      <c r="F153" s="65">
        <f>SUM(G153:K153)</f>
        <v>38024</v>
      </c>
      <c r="G153" s="65">
        <v>4074</v>
      </c>
      <c r="H153" s="65">
        <v>33950</v>
      </c>
      <c r="I153" s="65"/>
      <c r="J153" s="65"/>
      <c r="K153" s="65"/>
      <c r="L153" s="107" t="s">
        <v>88</v>
      </c>
    </row>
    <row r="154" spans="1:12" ht="12.75">
      <c r="A154" s="120"/>
      <c r="B154" s="107"/>
      <c r="C154" s="107"/>
      <c r="D154" s="107"/>
      <c r="E154" s="107"/>
      <c r="F154" s="53" t="s">
        <v>9</v>
      </c>
      <c r="G154" s="53" t="s">
        <v>9</v>
      </c>
      <c r="H154" s="53" t="s">
        <v>9</v>
      </c>
      <c r="I154" s="53"/>
      <c r="J154" s="53"/>
      <c r="K154" s="53"/>
      <c r="L154" s="107"/>
    </row>
    <row r="155" spans="1:12" ht="12.75">
      <c r="A155" s="120"/>
      <c r="B155" s="107"/>
      <c r="C155" s="107"/>
      <c r="D155" s="107"/>
      <c r="E155" s="107"/>
      <c r="F155" s="66">
        <f>SUM(G155:K155)</f>
        <v>1176</v>
      </c>
      <c r="G155" s="66">
        <v>126</v>
      </c>
      <c r="H155" s="66">
        <v>1050</v>
      </c>
      <c r="I155" s="66"/>
      <c r="J155" s="66"/>
      <c r="K155" s="66"/>
      <c r="L155" s="107"/>
    </row>
    <row r="156" spans="1:12" ht="12.75">
      <c r="A156" s="120"/>
      <c r="B156" s="107"/>
      <c r="C156" s="107"/>
      <c r="D156" s="107"/>
      <c r="E156" s="107"/>
      <c r="F156" s="53" t="s">
        <v>69</v>
      </c>
      <c r="G156" s="53" t="s">
        <v>69</v>
      </c>
      <c r="H156" s="53" t="s">
        <v>69</v>
      </c>
      <c r="I156" s="53"/>
      <c r="J156" s="53"/>
      <c r="K156" s="53"/>
      <c r="L156" s="107"/>
    </row>
    <row r="157" spans="1:12" ht="12.75">
      <c r="A157" s="120">
        <v>42</v>
      </c>
      <c r="B157" s="107" t="s">
        <v>94</v>
      </c>
      <c r="C157" s="107"/>
      <c r="D157" s="107" t="s">
        <v>85</v>
      </c>
      <c r="E157" s="107" t="s">
        <v>89</v>
      </c>
      <c r="F157" s="65">
        <f>SUM(G157:K157)</f>
        <v>29585</v>
      </c>
      <c r="G157" s="65">
        <v>3395</v>
      </c>
      <c r="H157" s="65">
        <v>26190</v>
      </c>
      <c r="I157" s="65"/>
      <c r="J157" s="65"/>
      <c r="K157" s="65"/>
      <c r="L157" s="107" t="s">
        <v>88</v>
      </c>
    </row>
    <row r="158" spans="1:12" ht="12.75">
      <c r="A158" s="120"/>
      <c r="B158" s="107"/>
      <c r="C158" s="107"/>
      <c r="D158" s="107"/>
      <c r="E158" s="107"/>
      <c r="F158" s="53" t="s">
        <v>9</v>
      </c>
      <c r="G158" s="53" t="s">
        <v>9</v>
      </c>
      <c r="H158" s="53" t="s">
        <v>9</v>
      </c>
      <c r="I158" s="53"/>
      <c r="J158" s="53"/>
      <c r="K158" s="53"/>
      <c r="L158" s="107"/>
    </row>
    <row r="159" spans="1:12" ht="12.75">
      <c r="A159" s="120"/>
      <c r="B159" s="107"/>
      <c r="C159" s="107"/>
      <c r="D159" s="107"/>
      <c r="E159" s="107"/>
      <c r="F159" s="66">
        <f>SUM(G159:K159)</f>
        <v>915</v>
      </c>
      <c r="G159" s="66">
        <v>105</v>
      </c>
      <c r="H159" s="66">
        <v>810</v>
      </c>
      <c r="I159" s="66"/>
      <c r="J159" s="66"/>
      <c r="K159" s="66"/>
      <c r="L159" s="107"/>
    </row>
    <row r="160" spans="1:12" ht="12.75">
      <c r="A160" s="120"/>
      <c r="B160" s="107"/>
      <c r="C160" s="107"/>
      <c r="D160" s="107"/>
      <c r="E160" s="107"/>
      <c r="F160" s="53" t="s">
        <v>69</v>
      </c>
      <c r="G160" s="53" t="s">
        <v>69</v>
      </c>
      <c r="H160" s="53" t="s">
        <v>69</v>
      </c>
      <c r="I160" s="53"/>
      <c r="J160" s="53"/>
      <c r="K160" s="53"/>
      <c r="L160" s="107"/>
    </row>
    <row r="161" spans="1:12" ht="12.75">
      <c r="A161" s="209" t="s">
        <v>95</v>
      </c>
      <c r="B161" s="209"/>
      <c r="C161" s="209"/>
      <c r="D161" s="209"/>
      <c r="E161" s="209"/>
      <c r="F161" s="209"/>
      <c r="G161" s="209"/>
      <c r="H161" s="209"/>
      <c r="I161" s="209"/>
      <c r="J161" s="209"/>
      <c r="K161" s="209"/>
      <c r="L161" s="209"/>
    </row>
    <row r="162" spans="1:12" ht="12.75">
      <c r="A162" s="111" t="s">
        <v>209</v>
      </c>
      <c r="B162" s="139"/>
      <c r="C162" s="139"/>
      <c r="D162" s="139"/>
      <c r="E162" s="139"/>
      <c r="F162" s="139"/>
      <c r="G162" s="139"/>
      <c r="H162" s="139"/>
      <c r="I162" s="139"/>
      <c r="J162" s="139"/>
      <c r="K162" s="139"/>
      <c r="L162" s="140"/>
    </row>
    <row r="163" spans="1:12" ht="12.75">
      <c r="A163" s="141">
        <v>43</v>
      </c>
      <c r="B163" s="253" t="s">
        <v>131</v>
      </c>
      <c r="C163" s="254"/>
      <c r="D163" s="109" t="s">
        <v>130</v>
      </c>
      <c r="E163" s="109" t="s">
        <v>98</v>
      </c>
      <c r="F163" s="66">
        <f>SUM(G163:K163)</f>
        <v>167953.59999999998</v>
      </c>
      <c r="G163" s="66">
        <v>55101.2</v>
      </c>
      <c r="H163" s="66">
        <v>55101.2</v>
      </c>
      <c r="I163" s="66">
        <v>57751.2</v>
      </c>
      <c r="J163" s="66"/>
      <c r="K163" s="66"/>
      <c r="L163" s="109" t="s">
        <v>132</v>
      </c>
    </row>
    <row r="164" spans="1:12" ht="12.75">
      <c r="A164" s="142"/>
      <c r="B164" s="255"/>
      <c r="C164" s="256"/>
      <c r="D164" s="116"/>
      <c r="E164" s="116"/>
      <c r="F164" s="53" t="s">
        <v>69</v>
      </c>
      <c r="G164" s="53" t="s">
        <v>69</v>
      </c>
      <c r="H164" s="53" t="s">
        <v>69</v>
      </c>
      <c r="I164" s="53" t="s">
        <v>69</v>
      </c>
      <c r="J164" s="53"/>
      <c r="K164" s="53"/>
      <c r="L164" s="116"/>
    </row>
    <row r="165" spans="1:12" ht="12.75">
      <c r="A165" s="142"/>
      <c r="B165" s="255"/>
      <c r="C165" s="256"/>
      <c r="D165" s="116"/>
      <c r="E165" s="116"/>
      <c r="F165" s="63">
        <f>SUM(G165:K165)</f>
        <v>31333.4</v>
      </c>
      <c r="G165" s="63">
        <v>10417</v>
      </c>
      <c r="H165" s="63">
        <v>10458.2</v>
      </c>
      <c r="I165" s="63">
        <v>10458.2</v>
      </c>
      <c r="J165" s="63"/>
      <c r="K165" s="63"/>
      <c r="L165" s="116"/>
    </row>
    <row r="166" spans="1:12" ht="22.5">
      <c r="A166" s="143"/>
      <c r="B166" s="261"/>
      <c r="C166" s="262"/>
      <c r="D166" s="110"/>
      <c r="E166" s="110"/>
      <c r="F166" s="60" t="s">
        <v>8</v>
      </c>
      <c r="G166" s="60" t="s">
        <v>8</v>
      </c>
      <c r="H166" s="60" t="s">
        <v>8</v>
      </c>
      <c r="I166" s="60" t="s">
        <v>8</v>
      </c>
      <c r="J166" s="60"/>
      <c r="K166" s="60"/>
      <c r="L166" s="110"/>
    </row>
    <row r="167" spans="1:12" ht="12.75">
      <c r="A167" s="120">
        <v>44</v>
      </c>
      <c r="B167" s="107" t="s">
        <v>87</v>
      </c>
      <c r="C167" s="107"/>
      <c r="D167" s="134" t="s">
        <v>130</v>
      </c>
      <c r="E167" s="107" t="s">
        <v>89</v>
      </c>
      <c r="F167" s="65">
        <f>SUM(G167:K167)</f>
        <v>165578</v>
      </c>
      <c r="G167" s="65">
        <v>87494</v>
      </c>
      <c r="H167" s="65">
        <v>78084</v>
      </c>
      <c r="I167" s="65"/>
      <c r="J167" s="65"/>
      <c r="K167" s="65"/>
      <c r="L167" s="107" t="s">
        <v>90</v>
      </c>
    </row>
    <row r="168" spans="1:12" ht="12.75">
      <c r="A168" s="120"/>
      <c r="B168" s="107"/>
      <c r="C168" s="107"/>
      <c r="D168" s="134"/>
      <c r="E168" s="107"/>
      <c r="F168" s="53" t="s">
        <v>9</v>
      </c>
      <c r="G168" s="53" t="s">
        <v>9</v>
      </c>
      <c r="H168" s="53" t="s">
        <v>9</v>
      </c>
      <c r="I168" s="53"/>
      <c r="J168" s="53"/>
      <c r="K168" s="53"/>
      <c r="L168" s="107"/>
    </row>
    <row r="169" spans="1:12" ht="12.75">
      <c r="A169" s="120"/>
      <c r="B169" s="107"/>
      <c r="C169" s="107"/>
      <c r="D169" s="134"/>
      <c r="E169" s="107"/>
      <c r="F169" s="66">
        <f>SUM(G169:K169)</f>
        <v>5121</v>
      </c>
      <c r="G169" s="66">
        <v>2706</v>
      </c>
      <c r="H169" s="66">
        <v>2415</v>
      </c>
      <c r="I169" s="66"/>
      <c r="J169" s="66"/>
      <c r="K169" s="66"/>
      <c r="L169" s="107"/>
    </row>
    <row r="170" spans="1:12" ht="12.75">
      <c r="A170" s="120"/>
      <c r="B170" s="107"/>
      <c r="C170" s="107"/>
      <c r="D170" s="134"/>
      <c r="E170" s="107"/>
      <c r="F170" s="53" t="s">
        <v>69</v>
      </c>
      <c r="G170" s="53" t="s">
        <v>69</v>
      </c>
      <c r="H170" s="53" t="s">
        <v>69</v>
      </c>
      <c r="I170" s="53"/>
      <c r="J170" s="53"/>
      <c r="K170" s="53"/>
      <c r="L170" s="107"/>
    </row>
    <row r="171" spans="1:12" ht="12.75">
      <c r="A171" s="111" t="s">
        <v>210</v>
      </c>
      <c r="B171" s="139"/>
      <c r="C171" s="139"/>
      <c r="D171" s="139"/>
      <c r="E171" s="139"/>
      <c r="F171" s="139"/>
      <c r="G171" s="139"/>
      <c r="H171" s="139"/>
      <c r="I171" s="139"/>
      <c r="J171" s="139"/>
      <c r="K171" s="139"/>
      <c r="L171" s="140"/>
    </row>
    <row r="172" spans="1:12" ht="12.75">
      <c r="A172" s="141">
        <v>45</v>
      </c>
      <c r="B172" s="253" t="s">
        <v>163</v>
      </c>
      <c r="C172" s="254"/>
      <c r="D172" s="109" t="s">
        <v>167</v>
      </c>
      <c r="E172" s="207" t="s">
        <v>73</v>
      </c>
      <c r="F172" s="66">
        <f>SUM(G172:K172)</f>
        <v>2750</v>
      </c>
      <c r="G172" s="66">
        <v>550</v>
      </c>
      <c r="H172" s="66">
        <v>550</v>
      </c>
      <c r="I172" s="66">
        <v>550</v>
      </c>
      <c r="J172" s="66">
        <v>550</v>
      </c>
      <c r="K172" s="66">
        <v>550</v>
      </c>
      <c r="L172" s="109" t="s">
        <v>164</v>
      </c>
    </row>
    <row r="173" spans="1:12" ht="12.75">
      <c r="A173" s="143"/>
      <c r="B173" s="261"/>
      <c r="C173" s="262"/>
      <c r="D173" s="110"/>
      <c r="E173" s="208"/>
      <c r="F173" s="53" t="s">
        <v>69</v>
      </c>
      <c r="G173" s="53" t="s">
        <v>69</v>
      </c>
      <c r="H173" s="53" t="s">
        <v>69</v>
      </c>
      <c r="I173" s="53" t="s">
        <v>69</v>
      </c>
      <c r="J173" s="53" t="s">
        <v>69</v>
      </c>
      <c r="K173" s="53" t="s">
        <v>69</v>
      </c>
      <c r="L173" s="110"/>
    </row>
    <row r="174" spans="1:12" ht="12.75">
      <c r="A174" s="141">
        <v>46</v>
      </c>
      <c r="B174" s="253" t="s">
        <v>165</v>
      </c>
      <c r="C174" s="254"/>
      <c r="D174" s="109" t="s">
        <v>166</v>
      </c>
      <c r="E174" s="109" t="s">
        <v>73</v>
      </c>
      <c r="F174" s="65">
        <f>SUM(G174:K174)</f>
        <v>778</v>
      </c>
      <c r="G174" s="65">
        <v>155.6</v>
      </c>
      <c r="H174" s="65">
        <v>155.6</v>
      </c>
      <c r="I174" s="65">
        <v>155.6</v>
      </c>
      <c r="J174" s="65">
        <v>155.6</v>
      </c>
      <c r="K174" s="65">
        <v>155.6</v>
      </c>
      <c r="L174" s="109" t="s">
        <v>168</v>
      </c>
    </row>
    <row r="175" spans="1:12" ht="12.75">
      <c r="A175" s="142"/>
      <c r="B175" s="255"/>
      <c r="C175" s="256"/>
      <c r="D175" s="116"/>
      <c r="E175" s="116"/>
      <c r="F175" s="53" t="s">
        <v>9</v>
      </c>
      <c r="G175" s="53" t="s">
        <v>9</v>
      </c>
      <c r="H175" s="53" t="s">
        <v>9</v>
      </c>
      <c r="I175" s="53" t="s">
        <v>9</v>
      </c>
      <c r="J175" s="53" t="s">
        <v>9</v>
      </c>
      <c r="K175" s="53" t="s">
        <v>9</v>
      </c>
      <c r="L175" s="116"/>
    </row>
    <row r="176" spans="1:12" ht="12.75">
      <c r="A176" s="142"/>
      <c r="B176" s="255"/>
      <c r="C176" s="256"/>
      <c r="D176" s="116"/>
      <c r="E176" s="116"/>
      <c r="F176" s="66">
        <f>SUM(G176:K176)</f>
        <v>32486</v>
      </c>
      <c r="G176" s="66">
        <v>6497.2</v>
      </c>
      <c r="H176" s="66">
        <v>6497.2</v>
      </c>
      <c r="I176" s="66">
        <v>6497.2</v>
      </c>
      <c r="J176" s="66">
        <v>6497.2</v>
      </c>
      <c r="K176" s="66">
        <v>6497.2</v>
      </c>
      <c r="L176" s="116"/>
    </row>
    <row r="177" spans="1:12" ht="12.75">
      <c r="A177" s="143"/>
      <c r="B177" s="261"/>
      <c r="C177" s="262"/>
      <c r="D177" s="110"/>
      <c r="E177" s="110"/>
      <c r="F177" s="53" t="s">
        <v>69</v>
      </c>
      <c r="G177" s="53" t="s">
        <v>69</v>
      </c>
      <c r="H177" s="53" t="s">
        <v>69</v>
      </c>
      <c r="I177" s="53" t="s">
        <v>69</v>
      </c>
      <c r="J177" s="53" t="s">
        <v>69</v>
      </c>
      <c r="K177" s="53" t="s">
        <v>69</v>
      </c>
      <c r="L177" s="110"/>
    </row>
    <row r="178" spans="1:12" ht="12.75">
      <c r="A178" s="111" t="s">
        <v>211</v>
      </c>
      <c r="B178" s="139"/>
      <c r="C178" s="139"/>
      <c r="D178" s="139"/>
      <c r="E178" s="139"/>
      <c r="F178" s="139"/>
      <c r="G178" s="139"/>
      <c r="H178" s="139"/>
      <c r="I178" s="139"/>
      <c r="J178" s="139"/>
      <c r="K178" s="139"/>
      <c r="L178" s="140"/>
    </row>
    <row r="179" spans="1:12" ht="12.75">
      <c r="A179" s="141">
        <v>47</v>
      </c>
      <c r="B179" s="253" t="s">
        <v>156</v>
      </c>
      <c r="C179" s="254"/>
      <c r="D179" s="109" t="s">
        <v>157</v>
      </c>
      <c r="E179" s="109" t="s">
        <v>158</v>
      </c>
      <c r="F179" s="66">
        <f>SUM(G179:K179)</f>
        <v>48347.399999999994</v>
      </c>
      <c r="G179" s="66">
        <v>16115.8</v>
      </c>
      <c r="H179" s="66">
        <v>16115.8</v>
      </c>
      <c r="I179" s="66">
        <v>16115.8</v>
      </c>
      <c r="J179" s="66"/>
      <c r="K179" s="66"/>
      <c r="L179" s="109" t="s">
        <v>159</v>
      </c>
    </row>
    <row r="180" spans="1:12" ht="12.75">
      <c r="A180" s="143"/>
      <c r="B180" s="261"/>
      <c r="C180" s="262"/>
      <c r="D180" s="110"/>
      <c r="E180" s="110"/>
      <c r="F180" s="53" t="s">
        <v>69</v>
      </c>
      <c r="G180" s="53" t="s">
        <v>69</v>
      </c>
      <c r="H180" s="53" t="s">
        <v>69</v>
      </c>
      <c r="I180" s="53" t="s">
        <v>69</v>
      </c>
      <c r="J180" s="53"/>
      <c r="K180" s="53"/>
      <c r="L180" s="110"/>
    </row>
    <row r="181" spans="1:12" ht="12.75">
      <c r="A181" s="120">
        <v>48</v>
      </c>
      <c r="B181" s="113" t="s">
        <v>242</v>
      </c>
      <c r="C181" s="263"/>
      <c r="D181" s="113" t="s">
        <v>243</v>
      </c>
      <c r="E181" s="113" t="s">
        <v>244</v>
      </c>
      <c r="F181" s="65">
        <f>SUM(G181:K181)</f>
        <v>20000</v>
      </c>
      <c r="G181" s="28"/>
      <c r="H181" s="28">
        <v>10000</v>
      </c>
      <c r="I181" s="28">
        <v>10000</v>
      </c>
      <c r="J181" s="28"/>
      <c r="K181" s="28"/>
      <c r="L181" s="180" t="s">
        <v>245</v>
      </c>
    </row>
    <row r="182" spans="1:12" ht="12.75">
      <c r="A182" s="233"/>
      <c r="B182" s="232"/>
      <c r="C182" s="232"/>
      <c r="D182" s="232"/>
      <c r="E182" s="232"/>
      <c r="F182" s="53" t="s">
        <v>9</v>
      </c>
      <c r="G182" s="53" t="s">
        <v>9</v>
      </c>
      <c r="H182" s="53" t="s">
        <v>9</v>
      </c>
      <c r="I182" s="53" t="s">
        <v>9</v>
      </c>
      <c r="J182" s="28"/>
      <c r="K182" s="28"/>
      <c r="L182" s="216"/>
    </row>
    <row r="183" spans="1:12" ht="12.75">
      <c r="A183" s="233"/>
      <c r="B183" s="232"/>
      <c r="C183" s="232"/>
      <c r="D183" s="232"/>
      <c r="E183" s="232"/>
      <c r="F183" s="66">
        <f>SUM(G183:K183)</f>
        <v>0</v>
      </c>
      <c r="G183" s="28"/>
      <c r="H183" s="28"/>
      <c r="I183" s="28"/>
      <c r="J183" s="28"/>
      <c r="K183" s="28"/>
      <c r="L183" s="216"/>
    </row>
    <row r="184" spans="1:12" ht="12.75">
      <c r="A184" s="233"/>
      <c r="B184" s="232"/>
      <c r="C184" s="232"/>
      <c r="D184" s="232"/>
      <c r="E184" s="232"/>
      <c r="F184" s="53" t="s">
        <v>69</v>
      </c>
      <c r="G184" s="53" t="s">
        <v>69</v>
      </c>
      <c r="H184" s="53" t="s">
        <v>69</v>
      </c>
      <c r="I184" s="53" t="s">
        <v>69</v>
      </c>
      <c r="J184" s="28"/>
      <c r="K184" s="28"/>
      <c r="L184" s="210"/>
    </row>
    <row r="185" spans="1:12" ht="12.75">
      <c r="A185" s="45"/>
      <c r="B185" s="206" t="s">
        <v>212</v>
      </c>
      <c r="C185" s="112"/>
      <c r="D185" s="112"/>
      <c r="E185" s="112"/>
      <c r="F185" s="112"/>
      <c r="G185" s="112"/>
      <c r="H185" s="112"/>
      <c r="I185" s="112"/>
      <c r="J185" s="112"/>
      <c r="K185" s="112"/>
      <c r="L185" s="105"/>
    </row>
    <row r="186" spans="1:12" ht="12.75">
      <c r="A186" s="141">
        <v>49</v>
      </c>
      <c r="B186" s="253" t="s">
        <v>160</v>
      </c>
      <c r="C186" s="254"/>
      <c r="D186" s="109" t="s">
        <v>161</v>
      </c>
      <c r="E186" s="109" t="s">
        <v>116</v>
      </c>
      <c r="F186" s="66">
        <f>SUM(G186:K186)</f>
        <v>5089.2</v>
      </c>
      <c r="G186" s="66">
        <v>2544.6</v>
      </c>
      <c r="H186" s="66">
        <v>2544.6</v>
      </c>
      <c r="I186" s="53"/>
      <c r="J186" s="53"/>
      <c r="K186" s="53"/>
      <c r="L186" s="109" t="s">
        <v>162</v>
      </c>
    </row>
    <row r="187" spans="1:12" ht="12.75">
      <c r="A187" s="143"/>
      <c r="B187" s="261"/>
      <c r="C187" s="262"/>
      <c r="D187" s="110"/>
      <c r="E187" s="110"/>
      <c r="F187" s="53" t="s">
        <v>69</v>
      </c>
      <c r="G187" s="53" t="s">
        <v>69</v>
      </c>
      <c r="H187" s="53" t="s">
        <v>69</v>
      </c>
      <c r="I187" s="53"/>
      <c r="J187" s="53"/>
      <c r="K187" s="53"/>
      <c r="L187" s="110"/>
    </row>
    <row r="188" spans="1:12" ht="12.75">
      <c r="A188" s="141"/>
      <c r="B188" s="96" t="s">
        <v>214</v>
      </c>
      <c r="C188" s="97"/>
      <c r="D188" s="77"/>
      <c r="E188" s="77"/>
      <c r="F188" s="29">
        <f aca="true" t="shared" si="9" ref="F188:K188">F138+F140+F142+F144+F146+F148+F150+F153+F155+F157+F159+F163+F165+F167+F169+F172+F174+F176+F179+F186+F181</f>
        <v>1873981.5999999999</v>
      </c>
      <c r="G188" s="29">
        <f t="shared" si="9"/>
        <v>844395.3999999999</v>
      </c>
      <c r="H188" s="29">
        <f t="shared" si="9"/>
        <v>907652.5999999999</v>
      </c>
      <c r="I188" s="29">
        <f t="shared" si="9"/>
        <v>103528</v>
      </c>
      <c r="J188" s="29">
        <f t="shared" si="9"/>
        <v>9202.8</v>
      </c>
      <c r="K188" s="29">
        <f t="shared" si="9"/>
        <v>9202.8</v>
      </c>
      <c r="L188" s="77"/>
    </row>
    <row r="189" spans="1:12" ht="12.75">
      <c r="A189" s="142"/>
      <c r="B189" s="96" t="s">
        <v>8</v>
      </c>
      <c r="C189" s="97"/>
      <c r="D189" s="77"/>
      <c r="E189" s="77"/>
      <c r="F189" s="29">
        <f aca="true" t="shared" si="10" ref="F189:K189">F146+F148+F150+F165</f>
        <v>277871.4</v>
      </c>
      <c r="G189" s="29">
        <f t="shared" si="10"/>
        <v>130686</v>
      </c>
      <c r="H189" s="29">
        <f t="shared" si="10"/>
        <v>130727.2</v>
      </c>
      <c r="I189" s="29">
        <f t="shared" si="10"/>
        <v>12458.2</v>
      </c>
      <c r="J189" s="29">
        <f t="shared" si="10"/>
        <v>2000</v>
      </c>
      <c r="K189" s="29">
        <f t="shared" si="10"/>
        <v>2000</v>
      </c>
      <c r="L189" s="77"/>
    </row>
    <row r="190" spans="1:12" ht="12.75">
      <c r="A190" s="142"/>
      <c r="B190" s="96" t="s">
        <v>215</v>
      </c>
      <c r="C190" s="97"/>
      <c r="D190" s="77"/>
      <c r="E190" s="77"/>
      <c r="F190" s="29">
        <f aca="true" t="shared" si="11" ref="F190:K190">F138+F142+F153+F157+F167+F174+F181</f>
        <v>948605</v>
      </c>
      <c r="G190" s="29">
        <f t="shared" si="11"/>
        <v>429343.6</v>
      </c>
      <c r="H190" s="29">
        <f t="shared" si="11"/>
        <v>508794.6</v>
      </c>
      <c r="I190" s="29">
        <f t="shared" si="11"/>
        <v>10155.6</v>
      </c>
      <c r="J190" s="29">
        <f t="shared" si="11"/>
        <v>155.6</v>
      </c>
      <c r="K190" s="29">
        <f t="shared" si="11"/>
        <v>155.6</v>
      </c>
      <c r="L190" s="77"/>
    </row>
    <row r="191" spans="1:12" ht="12.75">
      <c r="A191" s="143"/>
      <c r="B191" s="96" t="s">
        <v>216</v>
      </c>
      <c r="C191" s="97"/>
      <c r="D191" s="77"/>
      <c r="E191" s="77"/>
      <c r="F191" s="29">
        <f aca="true" t="shared" si="12" ref="F191:K191">F140+F144+F155+F159+F163+F169+F172+F176+F179+F186</f>
        <v>647505.2</v>
      </c>
      <c r="G191" s="29">
        <f t="shared" si="12"/>
        <v>284365.8</v>
      </c>
      <c r="H191" s="29">
        <f t="shared" si="12"/>
        <v>268130.8</v>
      </c>
      <c r="I191" s="29">
        <f t="shared" si="12"/>
        <v>80914.2</v>
      </c>
      <c r="J191" s="29">
        <f t="shared" si="12"/>
        <v>7047.2</v>
      </c>
      <c r="K191" s="29">
        <f t="shared" si="12"/>
        <v>7047.2</v>
      </c>
      <c r="L191" s="77"/>
    </row>
    <row r="192" spans="1:12" ht="12.75">
      <c r="A192" s="111" t="s">
        <v>213</v>
      </c>
      <c r="B192" s="139"/>
      <c r="C192" s="139"/>
      <c r="D192" s="139"/>
      <c r="E192" s="139"/>
      <c r="F192" s="139"/>
      <c r="G192" s="139"/>
      <c r="H192" s="139"/>
      <c r="I192" s="139"/>
      <c r="J192" s="139"/>
      <c r="K192" s="139"/>
      <c r="L192" s="140"/>
    </row>
    <row r="193" spans="1:12" ht="12.75">
      <c r="A193" s="141">
        <v>50</v>
      </c>
      <c r="B193" s="253" t="s">
        <v>147</v>
      </c>
      <c r="C193" s="254"/>
      <c r="D193" s="109" t="s">
        <v>152</v>
      </c>
      <c r="E193" s="109" t="s">
        <v>73</v>
      </c>
      <c r="F193" s="66">
        <f>SUM(G193:K193)</f>
        <v>164545.8</v>
      </c>
      <c r="G193" s="66">
        <v>32435.6</v>
      </c>
      <c r="H193" s="66">
        <v>32435.6</v>
      </c>
      <c r="I193" s="66">
        <v>33224.8</v>
      </c>
      <c r="J193" s="66">
        <v>33224.8</v>
      </c>
      <c r="K193" s="66">
        <v>33225</v>
      </c>
      <c r="L193" s="109" t="s">
        <v>153</v>
      </c>
    </row>
    <row r="194" spans="1:12" ht="12.75">
      <c r="A194" s="142"/>
      <c r="B194" s="255"/>
      <c r="C194" s="256"/>
      <c r="D194" s="116"/>
      <c r="E194" s="116"/>
      <c r="F194" s="53" t="s">
        <v>69</v>
      </c>
      <c r="G194" s="53" t="s">
        <v>69</v>
      </c>
      <c r="H194" s="53" t="s">
        <v>69</v>
      </c>
      <c r="I194" s="53" t="s">
        <v>69</v>
      </c>
      <c r="J194" s="53" t="s">
        <v>69</v>
      </c>
      <c r="K194" s="53" t="s">
        <v>69</v>
      </c>
      <c r="L194" s="116"/>
    </row>
    <row r="195" spans="1:12" ht="12.75">
      <c r="A195" s="142"/>
      <c r="B195" s="257"/>
      <c r="C195" s="258"/>
      <c r="D195" s="216"/>
      <c r="E195" s="216"/>
      <c r="F195" s="65">
        <f>SUM(G195:K195)</f>
        <v>217.8</v>
      </c>
      <c r="G195" s="65">
        <v>108.9</v>
      </c>
      <c r="H195" s="65">
        <v>108.9</v>
      </c>
      <c r="I195" s="65">
        <v>0</v>
      </c>
      <c r="J195" s="65">
        <v>0</v>
      </c>
      <c r="K195" s="65">
        <v>0</v>
      </c>
      <c r="L195" s="216"/>
    </row>
    <row r="196" spans="1:12" ht="12.75">
      <c r="A196" s="143"/>
      <c r="B196" s="259"/>
      <c r="C196" s="260"/>
      <c r="D196" s="210"/>
      <c r="E196" s="210"/>
      <c r="F196" s="53" t="s">
        <v>9</v>
      </c>
      <c r="G196" s="53" t="s">
        <v>9</v>
      </c>
      <c r="H196" s="53" t="s">
        <v>9</v>
      </c>
      <c r="I196" s="53" t="s">
        <v>9</v>
      </c>
      <c r="J196" s="53" t="s">
        <v>9</v>
      </c>
      <c r="K196" s="53" t="s">
        <v>9</v>
      </c>
      <c r="L196" s="210"/>
    </row>
    <row r="197" spans="1:12" ht="12.75">
      <c r="A197" s="141"/>
      <c r="B197" s="96" t="s">
        <v>214</v>
      </c>
      <c r="C197" s="97"/>
      <c r="D197" s="73"/>
      <c r="E197" s="73"/>
      <c r="F197" s="29">
        <f aca="true" t="shared" si="13" ref="F197:K197">SUM(F198:F199)</f>
        <v>164763.59999999998</v>
      </c>
      <c r="G197" s="29">
        <f t="shared" si="13"/>
        <v>32544.5</v>
      </c>
      <c r="H197" s="29">
        <f t="shared" si="13"/>
        <v>32544.5</v>
      </c>
      <c r="I197" s="29">
        <f t="shared" si="13"/>
        <v>33224.8</v>
      </c>
      <c r="J197" s="29">
        <f t="shared" si="13"/>
        <v>33224.8</v>
      </c>
      <c r="K197" s="29">
        <f t="shared" si="13"/>
        <v>33225</v>
      </c>
      <c r="L197" s="73"/>
    </row>
    <row r="198" spans="1:12" ht="12.75">
      <c r="A198" s="142"/>
      <c r="B198" s="96" t="s">
        <v>215</v>
      </c>
      <c r="C198" s="97"/>
      <c r="D198" s="73"/>
      <c r="E198" s="73"/>
      <c r="F198" s="29">
        <f aca="true" t="shared" si="14" ref="F198:K198">F195</f>
        <v>217.8</v>
      </c>
      <c r="G198" s="29">
        <f t="shared" si="14"/>
        <v>108.9</v>
      </c>
      <c r="H198" s="29">
        <f t="shared" si="14"/>
        <v>108.9</v>
      </c>
      <c r="I198" s="29">
        <f t="shared" si="14"/>
        <v>0</v>
      </c>
      <c r="J198" s="29">
        <f t="shared" si="14"/>
        <v>0</v>
      </c>
      <c r="K198" s="29">
        <f t="shared" si="14"/>
        <v>0</v>
      </c>
      <c r="L198" s="73"/>
    </row>
    <row r="199" spans="1:12" ht="12.75">
      <c r="A199" s="143"/>
      <c r="B199" s="96" t="s">
        <v>216</v>
      </c>
      <c r="C199" s="97"/>
      <c r="D199" s="73"/>
      <c r="E199" s="73"/>
      <c r="F199" s="29">
        <f aca="true" t="shared" si="15" ref="F199:K199">F193</f>
        <v>164545.8</v>
      </c>
      <c r="G199" s="29">
        <f t="shared" si="15"/>
        <v>32435.6</v>
      </c>
      <c r="H199" s="29">
        <f t="shared" si="15"/>
        <v>32435.6</v>
      </c>
      <c r="I199" s="29">
        <f t="shared" si="15"/>
        <v>33224.8</v>
      </c>
      <c r="J199" s="29">
        <f t="shared" si="15"/>
        <v>33224.8</v>
      </c>
      <c r="K199" s="29">
        <f t="shared" si="15"/>
        <v>33225</v>
      </c>
      <c r="L199" s="73"/>
    </row>
    <row r="200" spans="1:12" ht="12.75">
      <c r="A200" s="211"/>
      <c r="B200" s="99"/>
      <c r="C200" s="99"/>
      <c r="D200" s="99"/>
      <c r="E200" s="99"/>
      <c r="F200" s="99"/>
      <c r="G200" s="99"/>
      <c r="H200" s="99"/>
      <c r="I200" s="99"/>
      <c r="J200" s="99"/>
      <c r="K200" s="99"/>
      <c r="L200" s="100"/>
    </row>
    <row r="201" spans="1:12" ht="12.75">
      <c r="A201" s="160" t="s">
        <v>4</v>
      </c>
      <c r="B201" s="160"/>
      <c r="C201" s="161"/>
      <c r="D201" s="161"/>
      <c r="E201" s="161"/>
      <c r="F201" s="86">
        <f>SUM(G201:K201)</f>
        <v>7649494.799999999</v>
      </c>
      <c r="G201" s="85">
        <f>SUM(G203:G206)</f>
        <v>1817125.1</v>
      </c>
      <c r="H201" s="85">
        <f>SUM(H203:H206)</f>
        <v>2187086.8</v>
      </c>
      <c r="I201" s="85">
        <f>SUM(I203:I206)</f>
        <v>1385151.4999999998</v>
      </c>
      <c r="J201" s="85">
        <f>SUM(J203:J206)</f>
        <v>806223.6</v>
      </c>
      <c r="K201" s="85">
        <f>SUM(K203:K206)</f>
        <v>1453907.7999999998</v>
      </c>
      <c r="L201" s="46"/>
    </row>
    <row r="202" spans="1:12" ht="12.75">
      <c r="A202" s="222"/>
      <c r="B202" s="223"/>
      <c r="C202" s="162" t="s">
        <v>14</v>
      </c>
      <c r="D202" s="162"/>
      <c r="E202" s="162"/>
      <c r="F202" s="54"/>
      <c r="G202" s="54"/>
      <c r="H202" s="54"/>
      <c r="I202" s="54"/>
      <c r="J202" s="54"/>
      <c r="K202" s="54"/>
      <c r="L202" s="48"/>
    </row>
    <row r="203" spans="1:12" ht="12.75">
      <c r="A203" s="224"/>
      <c r="B203" s="225"/>
      <c r="C203" s="162" t="s">
        <v>15</v>
      </c>
      <c r="D203" s="162"/>
      <c r="E203" s="162"/>
      <c r="F203" s="64">
        <f aca="true" t="shared" si="16" ref="F203:K203">F9+F11+F13+F18+F20+F26+F42+F120+F124+F126+F128+F146+F148+F150+F165+F22+F114+F128</f>
        <v>4323030.4</v>
      </c>
      <c r="G203" s="64">
        <f t="shared" si="16"/>
        <v>812551</v>
      </c>
      <c r="H203" s="64">
        <f t="shared" si="16"/>
        <v>1162839.2</v>
      </c>
      <c r="I203" s="64">
        <f t="shared" si="16"/>
        <v>1100400.2</v>
      </c>
      <c r="J203" s="64">
        <f t="shared" si="16"/>
        <v>610780</v>
      </c>
      <c r="K203" s="64">
        <f t="shared" si="16"/>
        <v>636460</v>
      </c>
      <c r="L203" s="49"/>
    </row>
    <row r="204" spans="1:12" ht="12.75">
      <c r="A204" s="224"/>
      <c r="B204" s="225"/>
      <c r="C204" s="162" t="s">
        <v>16</v>
      </c>
      <c r="D204" s="162"/>
      <c r="E204" s="162"/>
      <c r="F204" s="76">
        <f aca="true" t="shared" si="17" ref="F204:K204">F51</f>
        <v>18314.5</v>
      </c>
      <c r="G204" s="76">
        <f t="shared" si="17"/>
        <v>3662.9</v>
      </c>
      <c r="H204" s="76">
        <f t="shared" si="17"/>
        <v>3662.9</v>
      </c>
      <c r="I204" s="76">
        <f t="shared" si="17"/>
        <v>3662.9</v>
      </c>
      <c r="J204" s="76">
        <f t="shared" si="17"/>
        <v>3662.9</v>
      </c>
      <c r="K204" s="76">
        <f t="shared" si="17"/>
        <v>3662.9</v>
      </c>
      <c r="L204" s="49"/>
    </row>
    <row r="205" spans="1:12" ht="12.75">
      <c r="A205" s="224"/>
      <c r="B205" s="225"/>
      <c r="C205" s="162" t="s">
        <v>17</v>
      </c>
      <c r="D205" s="162"/>
      <c r="E205" s="162"/>
      <c r="F205" s="68">
        <f aca="true" t="shared" si="18" ref="F205:K205">F31+F44+F48+F53+F57+F63+F67+F71+F75+F79+F83+F87+F91+F95+F99+F104+F110+F138+F142+F153+F157+F167+F174+F195+F181</f>
        <v>2068453.7</v>
      </c>
      <c r="G205" s="68">
        <f t="shared" si="18"/>
        <v>599194.8</v>
      </c>
      <c r="H205" s="68">
        <f t="shared" si="18"/>
        <v>631818.4</v>
      </c>
      <c r="I205" s="68">
        <f t="shared" si="18"/>
        <v>81993.5</v>
      </c>
      <c r="J205" s="68">
        <f t="shared" si="18"/>
        <v>73772.5</v>
      </c>
      <c r="K205" s="68">
        <f t="shared" si="18"/>
        <v>681674.5</v>
      </c>
      <c r="L205" s="49"/>
    </row>
    <row r="206" spans="1:12" ht="12.75">
      <c r="A206" s="226"/>
      <c r="B206" s="227"/>
      <c r="C206" s="162" t="s">
        <v>18</v>
      </c>
      <c r="D206" s="162"/>
      <c r="E206" s="162"/>
      <c r="F206" s="69">
        <f aca="true" t="shared" si="19" ref="F206:K206">F29+F34+F46+F55+F59+F65+F69+F73+F77+F81+F85+F89+F93+F97+F101+F106+F108+F112+F117+F140+F144+F155+F159+F163+F169+F172+F176+F179+F186+F193</f>
        <v>1239696.2</v>
      </c>
      <c r="G206" s="69">
        <f t="shared" si="19"/>
        <v>401716.39999999997</v>
      </c>
      <c r="H206" s="69">
        <f t="shared" si="19"/>
        <v>388766.3</v>
      </c>
      <c r="I206" s="69">
        <f t="shared" si="19"/>
        <v>199094.89999999997</v>
      </c>
      <c r="J206" s="69">
        <f t="shared" si="19"/>
        <v>118008.2</v>
      </c>
      <c r="K206" s="69">
        <f t="shared" si="19"/>
        <v>132110.40000000002</v>
      </c>
      <c r="L206" s="49"/>
    </row>
  </sheetData>
  <sheetProtection/>
  <mergeCells count="309">
    <mergeCell ref="L7:L12"/>
    <mergeCell ref="A1:A2"/>
    <mergeCell ref="B1:C2"/>
    <mergeCell ref="D1:D2"/>
    <mergeCell ref="E1:E2"/>
    <mergeCell ref="F1:K1"/>
    <mergeCell ref="L1:L2"/>
    <mergeCell ref="A7:A8"/>
    <mergeCell ref="B7:C8"/>
    <mergeCell ref="D7:D8"/>
    <mergeCell ref="E7:E8"/>
    <mergeCell ref="B3:C3"/>
    <mergeCell ref="A4:L4"/>
    <mergeCell ref="A5:L5"/>
    <mergeCell ref="B6:D6"/>
    <mergeCell ref="E6:L6"/>
    <mergeCell ref="L13:L14"/>
    <mergeCell ref="B15:C15"/>
    <mergeCell ref="A9:A10"/>
    <mergeCell ref="B9:C10"/>
    <mergeCell ref="D9:D10"/>
    <mergeCell ref="E9:E10"/>
    <mergeCell ref="A11:A12"/>
    <mergeCell ref="B11:C12"/>
    <mergeCell ref="D11:D12"/>
    <mergeCell ref="E11:E12"/>
    <mergeCell ref="A13:A14"/>
    <mergeCell ref="B13:C14"/>
    <mergeCell ref="D13:D14"/>
    <mergeCell ref="E13:E14"/>
    <mergeCell ref="B16:L16"/>
    <mergeCell ref="B17:D17"/>
    <mergeCell ref="E17:L17"/>
    <mergeCell ref="A18:A19"/>
    <mergeCell ref="B18:C19"/>
    <mergeCell ref="D18:D19"/>
    <mergeCell ref="E18:E19"/>
    <mergeCell ref="L18:L19"/>
    <mergeCell ref="L20:L21"/>
    <mergeCell ref="A22:A23"/>
    <mergeCell ref="B22:C23"/>
    <mergeCell ref="D22:D23"/>
    <mergeCell ref="E22:E23"/>
    <mergeCell ref="L22:L23"/>
    <mergeCell ref="A20:A21"/>
    <mergeCell ref="B20:C21"/>
    <mergeCell ref="D20:D21"/>
    <mergeCell ref="E20:E21"/>
    <mergeCell ref="A24:L24"/>
    <mergeCell ref="A25:L25"/>
    <mergeCell ref="A26:A27"/>
    <mergeCell ref="B26:C27"/>
    <mergeCell ref="D26:D27"/>
    <mergeCell ref="E26:E27"/>
    <mergeCell ref="L26:L27"/>
    <mergeCell ref="L31:L32"/>
    <mergeCell ref="B33:L33"/>
    <mergeCell ref="B28:L28"/>
    <mergeCell ref="A29:A30"/>
    <mergeCell ref="B29:C30"/>
    <mergeCell ref="D29:D30"/>
    <mergeCell ref="E29:E30"/>
    <mergeCell ref="L29:L30"/>
    <mergeCell ref="A31:A32"/>
    <mergeCell ref="B31:C32"/>
    <mergeCell ref="D31:D32"/>
    <mergeCell ref="E31:E32"/>
    <mergeCell ref="L34:L35"/>
    <mergeCell ref="A36:A39"/>
    <mergeCell ref="B36:C36"/>
    <mergeCell ref="B37:C37"/>
    <mergeCell ref="B38:C38"/>
    <mergeCell ref="B39:C39"/>
    <mergeCell ref="A34:A35"/>
    <mergeCell ref="B34:C35"/>
    <mergeCell ref="D34:D35"/>
    <mergeCell ref="E34:E35"/>
    <mergeCell ref="B40:L40"/>
    <mergeCell ref="B41:L41"/>
    <mergeCell ref="A42:A43"/>
    <mergeCell ref="B42:C43"/>
    <mergeCell ref="D42:D43"/>
    <mergeCell ref="E42:E43"/>
    <mergeCell ref="L42:L43"/>
    <mergeCell ref="L44:L47"/>
    <mergeCell ref="A48:A49"/>
    <mergeCell ref="B48:C49"/>
    <mergeCell ref="D48:D49"/>
    <mergeCell ref="E48:E49"/>
    <mergeCell ref="L48:L49"/>
    <mergeCell ref="A44:A47"/>
    <mergeCell ref="B44:C47"/>
    <mergeCell ref="D44:D47"/>
    <mergeCell ref="E44:E47"/>
    <mergeCell ref="L57:L60"/>
    <mergeCell ref="A61:L61"/>
    <mergeCell ref="B50:C50"/>
    <mergeCell ref="A51:A56"/>
    <mergeCell ref="B51:C56"/>
    <mergeCell ref="D51:D56"/>
    <mergeCell ref="E51:E56"/>
    <mergeCell ref="L51:L56"/>
    <mergeCell ref="A57:A60"/>
    <mergeCell ref="B57:C60"/>
    <mergeCell ref="D57:D60"/>
    <mergeCell ref="E57:E60"/>
    <mergeCell ref="E71:E74"/>
    <mergeCell ref="L71:L74"/>
    <mergeCell ref="A62:L62"/>
    <mergeCell ref="A63:A66"/>
    <mergeCell ref="B63:C66"/>
    <mergeCell ref="D63:D66"/>
    <mergeCell ref="E63:E66"/>
    <mergeCell ref="L63:L66"/>
    <mergeCell ref="E79:E82"/>
    <mergeCell ref="L79:L82"/>
    <mergeCell ref="A67:A70"/>
    <mergeCell ref="B67:C70"/>
    <mergeCell ref="D67:D70"/>
    <mergeCell ref="E67:E70"/>
    <mergeCell ref="L67:L70"/>
    <mergeCell ref="A71:A74"/>
    <mergeCell ref="B71:C74"/>
    <mergeCell ref="D71:D74"/>
    <mergeCell ref="E87:E90"/>
    <mergeCell ref="L87:L90"/>
    <mergeCell ref="A75:A78"/>
    <mergeCell ref="B75:C78"/>
    <mergeCell ref="D75:D78"/>
    <mergeCell ref="E75:E78"/>
    <mergeCell ref="L75:L78"/>
    <mergeCell ref="A79:A82"/>
    <mergeCell ref="B79:C82"/>
    <mergeCell ref="D79:D82"/>
    <mergeCell ref="E95:E98"/>
    <mergeCell ref="L95:L98"/>
    <mergeCell ref="A83:A86"/>
    <mergeCell ref="B83:C86"/>
    <mergeCell ref="D83:D86"/>
    <mergeCell ref="E83:E86"/>
    <mergeCell ref="L83:L86"/>
    <mergeCell ref="A87:A90"/>
    <mergeCell ref="B87:C90"/>
    <mergeCell ref="D87:D90"/>
    <mergeCell ref="L99:L102"/>
    <mergeCell ref="A103:L103"/>
    <mergeCell ref="A91:A94"/>
    <mergeCell ref="B91:C94"/>
    <mergeCell ref="D91:D94"/>
    <mergeCell ref="E91:E94"/>
    <mergeCell ref="L91:L94"/>
    <mergeCell ref="A95:A98"/>
    <mergeCell ref="B95:C98"/>
    <mergeCell ref="D95:D98"/>
    <mergeCell ref="A99:A102"/>
    <mergeCell ref="B99:C102"/>
    <mergeCell ref="D99:D102"/>
    <mergeCell ref="E99:E102"/>
    <mergeCell ref="L104:L107"/>
    <mergeCell ref="A108:A109"/>
    <mergeCell ref="B108:C109"/>
    <mergeCell ref="D108:D109"/>
    <mergeCell ref="E108:E109"/>
    <mergeCell ref="L108:L109"/>
    <mergeCell ref="A104:A107"/>
    <mergeCell ref="B104:C107"/>
    <mergeCell ref="D104:D107"/>
    <mergeCell ref="E104:E107"/>
    <mergeCell ref="L110:L113"/>
    <mergeCell ref="A114:A115"/>
    <mergeCell ref="B114:C115"/>
    <mergeCell ref="D114:D115"/>
    <mergeCell ref="E114:E115"/>
    <mergeCell ref="L114:L115"/>
    <mergeCell ref="A110:A113"/>
    <mergeCell ref="B110:C113"/>
    <mergeCell ref="D110:D113"/>
    <mergeCell ref="E110:E113"/>
    <mergeCell ref="A116:L116"/>
    <mergeCell ref="A117:A118"/>
    <mergeCell ref="B117:C118"/>
    <mergeCell ref="D117:D118"/>
    <mergeCell ref="E117:E118"/>
    <mergeCell ref="L117:L118"/>
    <mergeCell ref="B119:L119"/>
    <mergeCell ref="A120:A121"/>
    <mergeCell ref="B120:C121"/>
    <mergeCell ref="D120:D121"/>
    <mergeCell ref="E120:E121"/>
    <mergeCell ref="L120:L121"/>
    <mergeCell ref="B122:C122"/>
    <mergeCell ref="A123:L123"/>
    <mergeCell ref="A124:A125"/>
    <mergeCell ref="B124:C125"/>
    <mergeCell ref="D124:D125"/>
    <mergeCell ref="E124:E125"/>
    <mergeCell ref="L124:L125"/>
    <mergeCell ref="L126:L127"/>
    <mergeCell ref="A128:A129"/>
    <mergeCell ref="B128:C129"/>
    <mergeCell ref="D128:D129"/>
    <mergeCell ref="E128:E129"/>
    <mergeCell ref="L128:L129"/>
    <mergeCell ref="A126:A127"/>
    <mergeCell ref="B126:C127"/>
    <mergeCell ref="D126:D127"/>
    <mergeCell ref="E126:E127"/>
    <mergeCell ref="B130:L130"/>
    <mergeCell ref="A131:A135"/>
    <mergeCell ref="B131:C131"/>
    <mergeCell ref="B132:C132"/>
    <mergeCell ref="B133:C133"/>
    <mergeCell ref="B134:C134"/>
    <mergeCell ref="B135:C135"/>
    <mergeCell ref="E148:E149"/>
    <mergeCell ref="L148:L149"/>
    <mergeCell ref="A136:L136"/>
    <mergeCell ref="A137:L137"/>
    <mergeCell ref="A138:A141"/>
    <mergeCell ref="B138:C141"/>
    <mergeCell ref="D138:D141"/>
    <mergeCell ref="E138:E141"/>
    <mergeCell ref="L138:L141"/>
    <mergeCell ref="E153:E156"/>
    <mergeCell ref="L153:L156"/>
    <mergeCell ref="A142:A147"/>
    <mergeCell ref="B142:C147"/>
    <mergeCell ref="D142:D147"/>
    <mergeCell ref="E142:E147"/>
    <mergeCell ref="L142:L147"/>
    <mergeCell ref="A148:A149"/>
    <mergeCell ref="B148:C149"/>
    <mergeCell ref="D148:D149"/>
    <mergeCell ref="L157:L160"/>
    <mergeCell ref="A161:L161"/>
    <mergeCell ref="A150:A151"/>
    <mergeCell ref="B150:C151"/>
    <mergeCell ref="D150:D151"/>
    <mergeCell ref="E150:E151"/>
    <mergeCell ref="A152:L152"/>
    <mergeCell ref="A153:A156"/>
    <mergeCell ref="B153:C156"/>
    <mergeCell ref="D153:D156"/>
    <mergeCell ref="A157:A160"/>
    <mergeCell ref="B157:C160"/>
    <mergeCell ref="D157:D160"/>
    <mergeCell ref="E157:E160"/>
    <mergeCell ref="L167:L170"/>
    <mergeCell ref="A171:L171"/>
    <mergeCell ref="A162:L162"/>
    <mergeCell ref="A163:A166"/>
    <mergeCell ref="B163:C166"/>
    <mergeCell ref="D163:D166"/>
    <mergeCell ref="E163:E166"/>
    <mergeCell ref="L163:L166"/>
    <mergeCell ref="A167:A170"/>
    <mergeCell ref="B167:C170"/>
    <mergeCell ref="D167:D170"/>
    <mergeCell ref="E167:E170"/>
    <mergeCell ref="L172:L173"/>
    <mergeCell ref="A174:A177"/>
    <mergeCell ref="B174:C177"/>
    <mergeCell ref="D174:D177"/>
    <mergeCell ref="E174:E177"/>
    <mergeCell ref="L174:L177"/>
    <mergeCell ref="A172:A173"/>
    <mergeCell ref="B172:C173"/>
    <mergeCell ref="D172:D173"/>
    <mergeCell ref="E172:E173"/>
    <mergeCell ref="L181:L184"/>
    <mergeCell ref="B185:L185"/>
    <mergeCell ref="A178:L178"/>
    <mergeCell ref="A179:A180"/>
    <mergeCell ref="B179:C180"/>
    <mergeCell ref="D179:D180"/>
    <mergeCell ref="E179:E180"/>
    <mergeCell ref="L179:L180"/>
    <mergeCell ref="A181:A184"/>
    <mergeCell ref="B181:C184"/>
    <mergeCell ref="D181:D184"/>
    <mergeCell ref="E181:E184"/>
    <mergeCell ref="L186:L187"/>
    <mergeCell ref="A188:A191"/>
    <mergeCell ref="B188:C188"/>
    <mergeCell ref="B189:C189"/>
    <mergeCell ref="B190:C190"/>
    <mergeCell ref="B191:C191"/>
    <mergeCell ref="A186:A187"/>
    <mergeCell ref="B186:C187"/>
    <mergeCell ref="D186:D187"/>
    <mergeCell ref="E186:E187"/>
    <mergeCell ref="A200:L200"/>
    <mergeCell ref="A201:E201"/>
    <mergeCell ref="A192:L192"/>
    <mergeCell ref="A193:A196"/>
    <mergeCell ref="B193:C196"/>
    <mergeCell ref="D193:D196"/>
    <mergeCell ref="E193:E196"/>
    <mergeCell ref="L193:L196"/>
    <mergeCell ref="A197:A199"/>
    <mergeCell ref="B197:C197"/>
    <mergeCell ref="B198:C198"/>
    <mergeCell ref="B199:C199"/>
    <mergeCell ref="A202:B206"/>
    <mergeCell ref="C202:E202"/>
    <mergeCell ref="C203:E203"/>
    <mergeCell ref="C204:E204"/>
    <mergeCell ref="C205:E205"/>
    <mergeCell ref="C206:E20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Комп2</cp:lastModifiedBy>
  <cp:lastPrinted>2015-12-07T12:04:36Z</cp:lastPrinted>
  <dcterms:created xsi:type="dcterms:W3CDTF">1996-10-08T23:32:33Z</dcterms:created>
  <dcterms:modified xsi:type="dcterms:W3CDTF">2018-02-13T02:58:39Z</dcterms:modified>
  <cp:category/>
  <cp:version/>
  <cp:contentType/>
  <cp:contentStatus/>
</cp:coreProperties>
</file>